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Office Data\Tax Calculators\"/>
    </mc:Choice>
  </mc:AlternateContent>
  <xr:revisionPtr revIDLastSave="0" documentId="13_ncr:1_{18203A76-14BD-4D80-9D54-EB48D5930A46}" xr6:coauthVersionLast="45" xr6:coauthVersionMax="45" xr10:uidLastSave="{00000000-0000-0000-0000-000000000000}"/>
  <workbookProtection workbookAlgorithmName="SHA-512" workbookHashValue="XC5jpoXeStHEdIrTsT7N7CKLl9XJs8Za/MAnzaOUmrNBUZMcFiDMD6ynA3J7DL1zU5MkaGekzQ7ALI5a2bKF5g==" workbookSaltValue="2ApYx4jCmr8IMwnmGgFuHg==" workbookSpinCount="100000" lockStructure="1"/>
  <bookViews>
    <workbookView xWindow="-120" yWindow="-120" windowWidth="20730" windowHeight="11160" tabRatio="767" activeTab="3" xr2:uid="{00000000-000D-0000-FFFF-FFFF00000000}"/>
  </bookViews>
  <sheets>
    <sheet name="SALARY TAX-2020-21" sheetId="4" r:id="rId1"/>
    <sheet name="INDIVIDUAL &amp; AOP I.TAX-2020-21" sheetId="8" r:id="rId2"/>
    <sheet name="RENT TAX CALCULATOR-2020-21" sheetId="6" r:id="rId3"/>
    <sheet name="WH Tax Card-2020-21" sheetId="7" r:id="rId4"/>
    <sheet name="Sheet2" sheetId="2" state="hidden" r:id="rId5"/>
    <sheet name="Sheet3" sheetId="3" state="hidden" r:id="rId6"/>
  </sheets>
  <definedNames>
    <definedName name="_xlnm.Print_Area" localSheetId="1">'INDIVIDUAL &amp; AOP I.TAX-2020-21'!$A$1:$I$24</definedName>
    <definedName name="_xlnm.Print_Area" localSheetId="2">'RENT TAX CALCULATOR-2020-21'!$A$1:$I$24</definedName>
    <definedName name="_xlnm.Print_Area" localSheetId="0">'SALARY TAX-2020-21'!$A$1:$L$27</definedName>
    <definedName name="_xlnm.Print_Area" localSheetId="3">'WH Tax Card-2020-21'!$B$1:$G$123</definedName>
    <definedName name="_xlnm.Print_Titles" localSheetId="3">'WH Tax Card-2020-21'!$1:$4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4" l="1"/>
  <c r="E7" i="6" l="1"/>
  <c r="G7" i="6" s="1"/>
  <c r="D7" i="6"/>
  <c r="I9" i="6"/>
  <c r="F7" i="6" l="1"/>
  <c r="H7" i="6" s="1"/>
  <c r="I7" i="6" s="1"/>
  <c r="C32" i="6"/>
  <c r="B33" i="6" s="1"/>
  <c r="B28" i="6"/>
  <c r="B31" i="8"/>
  <c r="B36" i="4"/>
  <c r="B34" i="6"/>
  <c r="B32" i="6"/>
  <c r="B46" i="4"/>
  <c r="B45" i="4"/>
  <c r="B44" i="4"/>
  <c r="B43" i="4"/>
  <c r="B42" i="4"/>
  <c r="B41" i="4"/>
  <c r="B40" i="4"/>
  <c r="B39" i="4"/>
  <c r="B38" i="4"/>
  <c r="B37" i="4"/>
  <c r="B37" i="8" l="1"/>
  <c r="E8" i="8" s="1"/>
  <c r="B36" i="8" l="1"/>
  <c r="B35" i="8"/>
  <c r="B32" i="8"/>
  <c r="B33" i="8"/>
  <c r="B34" i="8"/>
  <c r="G8" i="8" l="1"/>
  <c r="D8" i="8"/>
  <c r="B31" i="6"/>
  <c r="B30" i="6"/>
  <c r="B29" i="6"/>
  <c r="C8" i="4" l="1"/>
  <c r="F8" i="8" l="1"/>
  <c r="H8" i="8" s="1"/>
  <c r="I8" i="8" s="1"/>
  <c r="I10" i="8" s="1"/>
  <c r="D8" i="4"/>
  <c r="C10" i="4" l="1"/>
  <c r="T7" i="4" s="1"/>
  <c r="I8" i="6" l="1"/>
  <c r="I10" i="6" s="1"/>
  <c r="S7" i="4"/>
  <c r="U7" i="4" s="1"/>
  <c r="U10" i="4" s="1"/>
  <c r="T10" i="4"/>
  <c r="T14" i="4" l="1"/>
  <c r="T16" i="4" s="1"/>
  <c r="U13" i="4"/>
  <c r="D10" i="4"/>
  <c r="C14" i="4" s="1"/>
  <c r="D13" i="4" l="1"/>
  <c r="C16" i="4"/>
  <c r="T15" i="4"/>
  <c r="C15" i="4" l="1"/>
  <c r="D16" i="4" s="1"/>
  <c r="U16" i="4"/>
  <c r="U18" i="4" s="1"/>
  <c r="D22" i="4" s="1"/>
  <c r="D18" i="4" l="1"/>
  <c r="D23" i="4" s="1"/>
  <c r="D24" i="4"/>
  <c r="D25" i="4" l="1"/>
  <c r="D26" i="4" s="1"/>
</calcChain>
</file>

<file path=xl/sharedStrings.xml><?xml version="1.0" encoding="utf-8"?>
<sst xmlns="http://schemas.openxmlformats.org/spreadsheetml/2006/main" count="386" uniqueCount="251">
  <si>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</si>
  <si>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</si>
  <si>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</si>
  <si>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</si>
  <si>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</si>
  <si>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</si>
  <si>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</si>
  <si>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</si>
  <si>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</si>
  <si>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</si>
  <si>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</si>
  <si>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</si>
  <si>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</si>
  <si>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</si>
  <si>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</si>
  <si>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</si>
  <si>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Notes:</t>
  </si>
  <si>
    <t>All calculated amounts are rounded off to the nearest Pak Rupees.</t>
  </si>
  <si>
    <t>FinanTax Consulting</t>
  </si>
  <si>
    <t>Office 3, first floor, warraich plaza, I-9 Markaz, Islamabad.</t>
  </si>
  <si>
    <t>Email: info@finantax.net</t>
  </si>
  <si>
    <t>Salary Increament (if any)</t>
  </si>
  <si>
    <t>Balance Tax liability</t>
  </si>
  <si>
    <t>Income Tax Payable</t>
  </si>
  <si>
    <t>Income Tax payable after increament.</t>
  </si>
  <si>
    <t>Income Tax payable before increament.</t>
  </si>
  <si>
    <t>Income Tax Paid before increament.</t>
  </si>
  <si>
    <t>INCOME FROM SALARY</t>
  </si>
  <si>
    <t>Salary Slabs Lower Limit</t>
  </si>
  <si>
    <t>Upper Limit</t>
  </si>
  <si>
    <t>Income Tax Payable (if salary increament applied)</t>
  </si>
  <si>
    <t>Tax Credits to be considered while calculating tax liability while CNIC holder disabled person/ taxpayer of at least 60 years of age on the first day of that tax year, does not exceed Rs. 1 million the tax liability on such income shall be reduced by 50%.</t>
  </si>
  <si>
    <t>Taxable Salary per month, (Excluding 10% Medical Allowance)</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</si>
  <si>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</si>
  <si>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</si>
  <si>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</si>
  <si>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</si>
  <si>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</si>
  <si>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</si>
  <si>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</si>
  <si>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</si>
  <si>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</si>
  <si>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</si>
  <si>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</si>
  <si>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</si>
  <si>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</si>
  <si>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</si>
  <si>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</si>
  <si>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</si>
  <si>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</si>
  <si>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</si>
  <si>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</si>
  <si>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</si>
  <si>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</si>
  <si>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</si>
  <si>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</si>
  <si>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</si>
  <si>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</si>
  <si>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</si>
  <si>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</si>
  <si>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</si>
  <si>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</si>
  <si>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</si>
  <si>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</si>
  <si>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</si>
  <si>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</si>
  <si>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</si>
  <si>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Reviewed Pay</t>
  </si>
  <si>
    <t xml:space="preserve">If medical allowance is part of the salary structure, then such allowance is exampt upto 10% of MTS/Basic Salary. Therefore this shall be excluded from the gross salary. </t>
  </si>
  <si>
    <t>Premier Resellers of Intuit QuickBooks Products in Pakistan.</t>
  </si>
  <si>
    <t>INCOME TAX YEAR 2018-19</t>
  </si>
  <si>
    <t>INCOME TAX CALCULATOR</t>
  </si>
  <si>
    <t>FOR INDIVIDUALS &amp; AOP (OTHER THAN RENTAL INCOME)</t>
  </si>
  <si>
    <t>TAXABLE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</si>
  <si>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</si>
  <si>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</si>
  <si>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</si>
  <si>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</si>
  <si>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</si>
  <si>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</si>
  <si>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</si>
  <si>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</si>
  <si>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</si>
  <si>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Fee for Offshore Digital Services</t>
  </si>
  <si>
    <t>152A</t>
  </si>
  <si>
    <t xml:space="preserve">152(2)A (c) </t>
  </si>
  <si>
    <t>All others - (if the contract more than Rs. 10,000/- Per Anum)</t>
  </si>
  <si>
    <t>For Companies</t>
  </si>
  <si>
    <t>For Individuals / AOP</t>
  </si>
  <si>
    <t>153(2)</t>
  </si>
  <si>
    <t>156A</t>
  </si>
  <si>
    <t>WITHDRAWALS FROM BANK</t>
  </si>
  <si>
    <t>231A</t>
  </si>
  <si>
    <t>231AA</t>
  </si>
  <si>
    <t>236P</t>
  </si>
  <si>
    <t>BROKERAGE AND COMMISSION</t>
  </si>
  <si>
    <t>PHONE &amp; INTERNET</t>
  </si>
  <si>
    <t>Sub Section</t>
  </si>
  <si>
    <t>236C</t>
  </si>
  <si>
    <t>236Q</t>
  </si>
  <si>
    <t>Foreign Produced Commercial</t>
  </si>
  <si>
    <t>Every person responsible for making payment for directorship fee or fee for
attending Board meeting or such fee by whatever name called.</t>
  </si>
  <si>
    <t>20% of gross amount paid</t>
  </si>
  <si>
    <t>DIVIDEND INCOME</t>
  </si>
  <si>
    <t>TAX ON SALARY INCOME</t>
  </si>
  <si>
    <t>a) Purchaser of Wapda privatized power project, company setup for power generation or company supplying coal exclusively to power generation projects.</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</si>
  <si>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</si>
  <si>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</si>
  <si>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</si>
  <si>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</si>
  <si>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</si>
  <si>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</si>
  <si>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</si>
  <si>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</si>
  <si>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</si>
  <si>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</si>
  <si>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</si>
  <si>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</si>
  <si>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</si>
  <si>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Sale of Rice, Cotton Seed Oil, Edible Oils</t>
  </si>
  <si>
    <t>For Sale of any other Goods - Individuals / AOP- (No deduction of tax where
payment is less than Rs. 75,000/- in aggregate during a financial year)</t>
  </si>
  <si>
    <t>All other services - Companies (No deduction of tax where
payment is less than Rs. 30,000/- in aggregate during a financial year)</t>
  </si>
  <si>
    <t>All other services - Individuals / AOP (No deduction of tax where
payment is less than Rs. 30,000/- in aggregate during a financial year)</t>
  </si>
  <si>
    <t>Every Exporter or Export House in term of Stitching, Dying, Printing, Embroidery etc.</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</si>
  <si>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</si>
  <si>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</si>
  <si>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</si>
  <si>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</si>
  <si>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</si>
  <si>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</si>
  <si>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</si>
  <si>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PETROLUUM PRODUCTS &amp; CNG STATION</t>
  </si>
  <si>
    <t>Payment for cash withdrawal , or sum total of payment for cash withdrawal, in a day, exceeding Rs. 50,000/-</t>
  </si>
  <si>
    <t>Transfer of any sum against cash through online transfer, telegraphic transfer mail transfer or any other mode of electronic transfer. Where sum total of Transactions exceed Rs, 25,000/- in a day.</t>
  </si>
  <si>
    <t xml:space="preserve">Transaction through cheque or clearing, interbank or interbank transfers through cheque, online / Payment through telegraphic / mail transfer; where payment for sum total of all transactions exceeds Rs. 50,000 in a day.
</t>
  </si>
  <si>
    <t>Sale of instruments, including demand draft , pay order, special deposit receipt, cash deposit receipt, short term deposit receipt, call deposit receipt &amp; rupee travelers’ cheque; where payment for sum total of all transactions exceeds Rs. 50,000 in a day.</t>
  </si>
  <si>
    <t>Sale against cash of any instrument including demand draft, payment order, CDR, STDR, RTC, any other instrument etc. where sum total of transactions exceeds Rs. 25,000 in a day.</t>
  </si>
  <si>
    <t>Life Insurance Agents where Commission received is less than Rs, 0.5 Million per annum</t>
  </si>
  <si>
    <t>Persons not covered in 1 &amp; 2 Above</t>
  </si>
  <si>
    <t>Monthly bill up to Rs. 1,000</t>
  </si>
  <si>
    <t>Bill exceeding Rs. 1,000</t>
  </si>
  <si>
    <r>
      <t>For Sale of any other Goods - Companies</t>
    </r>
    <r>
      <rPr>
        <b/>
        <sz val="10"/>
        <color theme="1"/>
        <rFont val="Calibri"/>
        <family val="2"/>
        <scheme val="minor"/>
      </rPr>
      <t>- (</t>
    </r>
    <r>
      <rPr>
        <sz val="10"/>
        <color theme="1"/>
        <rFont val="Calibri"/>
        <family val="2"/>
        <scheme val="minor"/>
      </rPr>
      <t>No deduction of tax where
payment is less than Rs. 75,000/- in aggregate during a financial year)</t>
    </r>
  </si>
  <si>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</si>
  <si>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</si>
  <si>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</si>
  <si>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236(B)</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</si>
  <si>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</si>
  <si>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</si>
  <si>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</si>
  <si>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</si>
  <si>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</si>
  <si>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</si>
  <si>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236(L)</t>
  </si>
  <si>
    <t xml:space="preserve">Purchase of International Air Ticket </t>
  </si>
  <si>
    <t>Economy</t>
  </si>
  <si>
    <t>Others excluding Economy</t>
  </si>
  <si>
    <t>First/ Executive class</t>
  </si>
  <si>
    <t>Rs. 12,000</t>
  </si>
  <si>
    <t>Rs. 16,000</t>
  </si>
  <si>
    <t>Advance tax has to be collected from wholesaler, distributor &amp; dealers at the time of sales made to them.</t>
  </si>
  <si>
    <t>236G</t>
  </si>
  <si>
    <t>Fertilizers</t>
  </si>
  <si>
    <t>Other than Fertilizer</t>
  </si>
  <si>
    <t>236H</t>
  </si>
  <si>
    <t>Electronics</t>
  </si>
  <si>
    <t>Any other products</t>
  </si>
  <si>
    <t>236I</t>
  </si>
  <si>
    <t>ADVANCE TAX BY EDUCATIONAL INSTITUTIONS</t>
  </si>
  <si>
    <t>Every Educational institution has to collect advance Tax on the amount of fee (inclusive of tuition fee &amp; all charges received by the educational institution, by whatever name called, excluding the amount which is refundable) exceeding Rs. 200,000 per annum ( other than an amount paid by way of scholarship)</t>
  </si>
  <si>
    <t>TAX ON COMPANIES</t>
  </si>
  <si>
    <t>Small Company</t>
  </si>
  <si>
    <t>Banking Company</t>
  </si>
  <si>
    <t>All other Companies</t>
  </si>
  <si>
    <t>Minimum Turnover Tax</t>
  </si>
  <si>
    <t>Execution of a contract other than a contract for sale of goods or providing/
rendering of services. - In case of sports persons</t>
  </si>
  <si>
    <t>Execution of a contract other than a contract for sale of goods or providing/ rendering of services. - Other than sports persons</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</si>
  <si>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</si>
  <si>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</si>
  <si>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</si>
  <si>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</si>
  <si>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</si>
  <si>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</si>
  <si>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t>PLEASE SELECT PAYEE STATUS =&gt;</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</si>
  <si>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Profit on Securities,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</si>
  <si>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TAX YEAR 2020-21</t>
  </si>
  <si>
    <t>Division II</t>
  </si>
  <si>
    <t>Part I</t>
  </si>
  <si>
    <t>Super Tax on Banking Company</t>
  </si>
  <si>
    <t>Division IIA</t>
  </si>
  <si>
    <r>
      <t xml:space="preserve">Please download Salary Tax Rates with Tax Calculator for the Year 2020-21.
</t>
    </r>
    <r>
      <rPr>
        <sz val="10"/>
        <color rgb="FFFF0000"/>
        <rFont val="Calibri"/>
        <family val="2"/>
        <scheme val="minor"/>
      </rPr>
      <t>https://www.finantax.net/resource-centre</t>
    </r>
  </si>
  <si>
    <t>ATL</t>
  </si>
  <si>
    <t>NON-ATL</t>
  </si>
  <si>
    <t>149(3)</t>
  </si>
  <si>
    <t>www.youtube.com/AccountingPro</t>
  </si>
  <si>
    <t>Where profit on debt does not exceed Rs 5,000,000/-</t>
  </si>
  <si>
    <t>Where profit on debt exceeds Rs 5,000,000 but does not exceed Rs 25,000,000</t>
  </si>
  <si>
    <t>Where profit on debt exceeds Rs 25,000,000 but does not exceed Rs. 36,000,000</t>
  </si>
  <si>
    <t>b) Dividend received from a company where no tax is payable by such company due to exemption of income or carry forward business losses or claim of tax credits.</t>
  </si>
  <si>
    <t>e) Dividend Received by a person in mutual funds and cases other than those mentioned in clauses (a) above</t>
  </si>
  <si>
    <t>150A</t>
  </si>
  <si>
    <t>RETURN ON INVESTMENT IN SUKUK</t>
  </si>
  <si>
    <t>Special purpose vehicle or a company shall deduct tax on the gross amount of return on
investment in sukuk in case sukuk-holder is:</t>
  </si>
  <si>
    <t>In case of Company</t>
  </si>
  <si>
    <t>In case of Ind &amp; AOP (where the return is more than one million)</t>
  </si>
  <si>
    <t>In case of Ind &amp; AOP (where the return is less than one million)</t>
  </si>
  <si>
    <r>
      <t xml:space="preserve">Where profit on debt does not exceed Rs 5,00,000/- </t>
    </r>
    <r>
      <rPr>
        <sz val="10"/>
        <color rgb="FFFF0000"/>
        <rFont val="Calibri"/>
        <family val="2"/>
        <scheme val="minor"/>
      </rPr>
      <t>(subject to filing of certificate by
the recipient that the yield is Rs. 500,000 or less)</t>
    </r>
  </si>
  <si>
    <t>Minimum</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</si>
  <si>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</si>
  <si>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t>Payments for advertisement services from non-resident person relaying from outside Pakistan</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</si>
  <si>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</si>
  <si>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Adjustable / Final
 in specified
situations</t>
  </si>
  <si>
    <t>152(2A)</t>
  </si>
  <si>
    <t>Minimum / not minimum
subject to conditions</t>
  </si>
  <si>
    <t>Minimum / not minimum 
subject to conditions</t>
  </si>
  <si>
    <t>Transport Services</t>
  </si>
  <si>
    <t>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t>
  </si>
  <si>
    <t>Profit on debt exceeding Rs.36 million is to be tax under normal tax regime at normal rates.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</si>
  <si>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</si>
  <si>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</si>
  <si>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</si>
  <si>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Dealers and sub-dealers of sugar, cement and edible oil.</t>
  </si>
  <si>
    <t>Ind &amp; AOP: Minimum
Company: Minimum / not minimum for manufacturer / listed company.</t>
  </si>
  <si>
    <t>Minimum / not minimum
for manufacturer / listed company</t>
  </si>
  <si>
    <t>Warehousing services, services rendered by asset management companies, data services provided under
license issued by the Pakistan Telecommunication Authority, telecommunication infrastructure (tower)
services.
payment is less than Rs. 30,000/- in aggregate during a financial year)</t>
  </si>
  <si>
    <t>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
payment is less than Rs. 30,000/- in aggregate during a financial year)</t>
  </si>
  <si>
    <r>
      <t xml:space="preserve">Please download Rent Tax Rates with Calculator for Year 2020-21. 
</t>
    </r>
    <r>
      <rPr>
        <sz val="10"/>
        <color rgb="FFFF0000"/>
        <rFont val="Calibri"/>
        <family val="2"/>
        <scheme val="minor"/>
      </rPr>
      <t>https://www.finantax.net/resource-centre</t>
    </r>
  </si>
  <si>
    <t>Non-ATL</t>
  </si>
  <si>
    <t>Payment of Commission to Advertising Agents</t>
  </si>
  <si>
    <t>233(A)</t>
  </si>
  <si>
    <t>On purchase / sale of shares, in lieu of commission of the Member (% of of purchase /sale value)</t>
  </si>
  <si>
    <t>SALE BY AUCTION / TENDER</t>
  </si>
  <si>
    <t>Gross sale price of immovable property</t>
  </si>
  <si>
    <t>SALE OF DOMESTIC AND INTERNATIONAL AIR TICKET</t>
  </si>
  <si>
    <t>Advance Tax on purchaser or transferee for registering or attesting transfer of any immovable property.</t>
  </si>
  <si>
    <t>Advance Tax on gross amount of consideration, where the holding period is less than four (five) years</t>
  </si>
  <si>
    <t>ADVANCE TAX ON SALES OF SPECIFIED GOODS TO DISTRIBUTOR, DEALER &amp; WHOLESALER</t>
  </si>
  <si>
    <t>ADVANCE TAX ON SALES OF SPECIFIED GOODS TO RETAILERS</t>
  </si>
  <si>
    <t>PAYMENT TO RESIDENTS FOR USE OF MACHINERY AND EQUIPMENT</t>
  </si>
  <si>
    <t>Payments for the right to use Industrial, Commercial, and scientific, equipment or rent of machinery</t>
  </si>
  <si>
    <t>COLLECTION OF TAX ON EXTRACTION OF MINERALS</t>
  </si>
  <si>
    <t>236V</t>
  </si>
  <si>
    <t>Advance tax collection on value of minerals from persons (previously who are not appearing in Active Taxpayers List)</t>
  </si>
  <si>
    <t>ADVANCE TAX ON PERSON REMITTING AMOUNTS THROUGH CREDIT, DEBIT OR PREPAID CARDS</t>
  </si>
  <si>
    <t>236Y</t>
  </si>
  <si>
    <t>Every banking company on transfer of sum remitted outside Pakistan.</t>
  </si>
  <si>
    <t>Minimum / Adjustable in case of Ind &amp; AOP
Adjustable in case of Company</t>
  </si>
  <si>
    <t>Purchase of Domestic Air Ticket - Percentage of Gross amount of Ticket</t>
  </si>
  <si>
    <t>FOR THE TAX YEAR 2020-21</t>
  </si>
  <si>
    <t>www.youtube.com/accountingpro</t>
  </si>
  <si>
    <t>Tax Status</t>
  </si>
  <si>
    <t>WITHHOLDING TAX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</si>
</sst>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7"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0"/>
      <color theme="3" tint="-0.499984740745262"/>
      <name val="Arial"/>
      <family val="2"/>
    </font>
    <font>
      <b/>
      <sz val="14"/>
      <color theme="1"/>
      <name val="Calibri"/>
      <family val="2"/>
      <scheme val="minor"/>
    </font>
    <font>
      <b/>
      <sz val="9"/>
      <color theme="1"/>
      <name val="Calibri"/>
      <family val="2"/>
      <scheme val="minor"/>
    </font>
    <font>
      <i/>
      <sz val="10"/>
      <color theme="0"/>
      <name val="Calibri"/>
      <family val="2"/>
      <scheme val="minor"/>
    </font>
    <font>
      <b/>
      <sz val="11"/>
      <color rgb="FF00B050"/>
      <name val="Calibri"/>
      <family val="2"/>
      <scheme val="minor"/>
    </font>
    <font>
      <b/>
      <sz val="12"/>
      <color theme="0"/>
      <name val="Verdana"/>
      <family val="2"/>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b/>
      <sz val="16"/>
      <color theme="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1"/>
      <color theme="0"/>
      <name val="Calibri"/>
      <family val="2"/>
      <scheme val="minor"/>
    </font>
    <font>
      <b/>
      <sz val="12"/>
      <color theme="0"/>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i/>
      <sz val="10"/>
      <color rgb="FFFF0000"/>
      <name val="Calibri"/>
      <family val="2"/>
      <scheme val="minor"/>
    </font>
    <font>
      <sz val="14"/>
      <color theme="1"/>
      <name val="Calibri"/>
      <family val="2"/>
      <scheme val="minor"/>
    </font>
    <font>
      <b/>
      <sz val="14"/>
      <name val="Arial"/>
      <family val="2"/>
    </font>
    <font>
      <b/>
      <sz val="14"/>
      <name val="Calibri"/>
      <family val="2"/>
      <scheme val="minor"/>
    </font>
    <font>
      <b/>
      <sz val="13"/>
      <name val="Arial"/>
      <family val="2"/>
    </font>
    <font>
      <b/>
      <sz val="10"/>
      <name val="Calibri"/>
      <family val="2"/>
      <scheme val="minor"/>
    </font>
    <font>
      <b/>
      <sz val="11"/>
      <name val="Verdana"/>
      <family val="2"/>
    </font>
    <font>
      <b/>
      <sz val="20"/>
      <color rgb="FFFF0000"/>
      <name val="Calibri"/>
      <family val="2"/>
      <scheme val="minor"/>
    </font>
    <font>
      <b/>
      <u/>
      <sz val="20"/>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6" tint="0.59999389629810485"/>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08">
    <xf numFmtId="0" fontId="0" fillId="0" borderId="0" xfId="0"/>
    <xf numFmtId="0" fontId="0" fillId="2" borderId="0" xfId="0" applyFill="1" applyProtection="1">
      <protection hidden="1"/>
    </xf>
    <xf numFmtId="0" fontId="3" fillId="2" borderId="0" xfId="0" applyFont="1" applyFill="1" applyBorder="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ont="1" applyFill="1" applyProtection="1">
      <protection hidden="1"/>
    </xf>
    <xf numFmtId="9" fontId="0" fillId="2" borderId="0" xfId="2" applyFon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0" fillId="2" borderId="0" xfId="0" applyFill="1" applyBorder="1" applyProtection="1">
      <protection hidden="1"/>
    </xf>
    <xf numFmtId="0" fontId="10" fillId="2" borderId="0" xfId="0" applyFont="1" applyFill="1" applyBorder="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Border="1" applyProtection="1">
      <protection hidden="1"/>
    </xf>
    <xf numFmtId="0" fontId="13" fillId="2" borderId="0" xfId="0" applyFont="1" applyFill="1" applyBorder="1" applyAlignment="1" applyProtection="1">
      <alignment vertical="justify" wrapText="1" shrinkToFit="1"/>
      <protection hidden="1"/>
    </xf>
    <xf numFmtId="0" fontId="2" fillId="4" borderId="0" xfId="0" applyFont="1" applyFill="1" applyBorder="1" applyProtection="1">
      <protection hidden="1"/>
    </xf>
    <xf numFmtId="0" fontId="0" fillId="4" borderId="0" xfId="0" applyFill="1" applyBorder="1" applyProtection="1">
      <protection hidden="1"/>
    </xf>
    <xf numFmtId="0" fontId="12" fillId="2" borderId="0" xfId="0" applyFont="1" applyFill="1" applyBorder="1" applyProtection="1">
      <protection hidden="1"/>
    </xf>
    <xf numFmtId="0" fontId="2" fillId="2" borderId="0" xfId="0" applyFont="1" applyFill="1" applyBorder="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49" fontId="0" fillId="2" borderId="0" xfId="0" applyNumberFormat="1" applyFill="1" applyBorder="1" applyAlignment="1" applyProtection="1">
      <alignment wrapText="1"/>
      <protection hidden="1"/>
    </xf>
    <xf numFmtId="164" fontId="0" fillId="2" borderId="0" xfId="0" applyNumberFormat="1" applyFont="1" applyFill="1" applyBorder="1" applyProtection="1">
      <protection hidden="1"/>
    </xf>
    <xf numFmtId="0" fontId="0" fillId="2" borderId="0" xfId="0" applyFont="1" applyFill="1" applyBorder="1" applyProtection="1">
      <protection hidden="1"/>
    </xf>
    <xf numFmtId="164" fontId="0" fillId="2" borderId="0" xfId="0" applyNumberFormat="1" applyFill="1" applyBorder="1" applyProtection="1">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0" fontId="0" fillId="2" borderId="9" xfId="0" applyFill="1" applyBorder="1" applyProtection="1">
      <protection hidden="1"/>
    </xf>
    <xf numFmtId="0" fontId="13" fillId="2" borderId="8" xfId="0" applyFont="1" applyFill="1" applyBorder="1" applyAlignment="1" applyProtection="1">
      <alignment vertical="justify" wrapText="1" shrinkToFit="1"/>
      <protection hidden="1"/>
    </xf>
    <xf numFmtId="0" fontId="13" fillId="2" borderId="9" xfId="0" applyFont="1" applyFill="1" applyBorder="1" applyAlignment="1" applyProtection="1">
      <alignment vertical="justify" wrapText="1" shrinkToFit="1"/>
      <protection hidden="1"/>
    </xf>
    <xf numFmtId="0" fontId="13" fillId="2" borderId="8" xfId="0" applyFont="1" applyFill="1" applyBorder="1" applyProtection="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0" fontId="0" fillId="0" borderId="0" xfId="0" applyBorder="1"/>
    <xf numFmtId="164" fontId="4" fillId="0" borderId="0" xfId="0" applyNumberFormat="1" applyFont="1" applyBorder="1"/>
    <xf numFmtId="43" fontId="0" fillId="0" borderId="0" xfId="1" applyFont="1" applyBorder="1"/>
    <xf numFmtId="164" fontId="18" fillId="0" borderId="0" xfId="1" applyNumberFormat="1" applyFont="1" applyBorder="1" applyProtection="1">
      <protection hidden="1"/>
    </xf>
    <xf numFmtId="43" fontId="0" fillId="0" borderId="0" xfId="1" applyFont="1"/>
    <xf numFmtId="0" fontId="0" fillId="0" borderId="0" xfId="0" applyFill="1" applyBorder="1"/>
    <xf numFmtId="0" fontId="19" fillId="0" borderId="0" xfId="0" applyFont="1" applyFill="1" applyBorder="1"/>
    <xf numFmtId="0" fontId="0" fillId="0" borderId="0" xfId="0" applyFill="1"/>
    <xf numFmtId="0" fontId="4" fillId="0" borderId="0" xfId="0" applyFont="1" applyBorder="1" applyAlignment="1">
      <alignment horizontal="center"/>
    </xf>
    <xf numFmtId="164" fontId="5" fillId="0" borderId="0" xfId="1" applyNumberFormat="1" applyFont="1" applyFill="1" applyBorder="1" applyProtection="1">
      <protection hidden="1"/>
    </xf>
    <xf numFmtId="43" fontId="0" fillId="0" borderId="0" xfId="0" applyNumberFormat="1" applyBorder="1"/>
    <xf numFmtId="0" fontId="16" fillId="2" borderId="11" xfId="0" applyFont="1" applyFill="1" applyBorder="1" applyProtection="1"/>
    <xf numFmtId="9" fontId="0" fillId="0" borderId="0" xfId="0" applyNumberFormat="1" applyBorder="1"/>
    <xf numFmtId="10" fontId="0" fillId="0" borderId="0" xfId="0" applyNumberFormat="1" applyBorder="1"/>
    <xf numFmtId="164" fontId="20" fillId="0" borderId="0" xfId="0" applyNumberFormat="1" applyFont="1" applyFill="1" applyBorder="1" applyAlignment="1">
      <alignment vertical="center"/>
    </xf>
    <xf numFmtId="0" fontId="15" fillId="2" borderId="23" xfId="0" applyFont="1" applyFill="1" applyBorder="1" applyAlignment="1" applyProtection="1">
      <alignment horizontal="center"/>
    </xf>
    <xf numFmtId="0" fontId="15" fillId="2" borderId="24" xfId="0" applyFont="1" applyFill="1" applyBorder="1" applyAlignment="1" applyProtection="1">
      <alignment horizontal="center"/>
    </xf>
    <xf numFmtId="0" fontId="6" fillId="0" borderId="30"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0" fontId="22" fillId="2" borderId="11" xfId="0" applyFont="1" applyFill="1" applyBorder="1" applyAlignment="1" applyProtection="1">
      <alignment horizontal="right" wrapText="1"/>
      <protection hidden="1"/>
    </xf>
    <xf numFmtId="164" fontId="6" fillId="6" borderId="7" xfId="0" applyNumberFormat="1" applyFont="1" applyFill="1" applyBorder="1" applyAlignment="1" applyProtection="1">
      <alignment horizontal="center" vertical="center" wrapText="1"/>
      <protection hidden="1"/>
    </xf>
    <xf numFmtId="164" fontId="6" fillId="6" borderId="10" xfId="0" applyNumberFormat="1" applyFont="1" applyFill="1" applyBorder="1" applyAlignment="1" applyProtection="1">
      <alignment horizontal="center" vertical="center" wrapText="1"/>
      <protection hidden="1"/>
    </xf>
    <xf numFmtId="164" fontId="2" fillId="8" borderId="7" xfId="1" applyNumberFormat="1" applyFont="1" applyFill="1" applyBorder="1" applyProtection="1">
      <protection hidden="1"/>
    </xf>
    <xf numFmtId="0" fontId="24" fillId="2" borderId="8" xfId="0" applyFont="1" applyFill="1" applyBorder="1" applyProtection="1">
      <protection hidden="1"/>
    </xf>
    <xf numFmtId="0" fontId="9" fillId="2" borderId="4" xfId="3" applyFont="1" applyFill="1" applyBorder="1" applyProtection="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Fill="1" applyBorder="1" applyAlignment="1" applyProtection="1">
      <protection hidden="1"/>
    </xf>
    <xf numFmtId="0" fontId="26" fillId="2" borderId="0" xfId="0" applyFont="1" applyFill="1" applyProtection="1">
      <protection hidden="1"/>
    </xf>
    <xf numFmtId="0" fontId="26" fillId="0" borderId="0" xfId="0" applyFont="1"/>
    <xf numFmtId="0" fontId="28" fillId="0" borderId="10" xfId="0" applyFont="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6" fillId="0" borderId="0" xfId="0" applyFont="1" applyAlignment="1">
      <alignment wrapText="1"/>
    </xf>
    <xf numFmtId="164" fontId="26" fillId="0" borderId="0" xfId="1" applyNumberFormat="1" applyFont="1"/>
    <xf numFmtId="164" fontId="26" fillId="0" borderId="0" xfId="0" applyNumberFormat="1" applyFont="1"/>
    <xf numFmtId="164" fontId="31" fillId="0" borderId="0" xfId="0" applyNumberFormat="1" applyFont="1"/>
    <xf numFmtId="164" fontId="26" fillId="2" borderId="20" xfId="1" applyNumberFormat="1" applyFont="1" applyFill="1" applyBorder="1"/>
    <xf numFmtId="164" fontId="29" fillId="0" borderId="35" xfId="1" applyNumberFormat="1" applyFont="1" applyBorder="1" applyProtection="1">
      <protection hidden="1"/>
    </xf>
    <xf numFmtId="10" fontId="29" fillId="0" borderId="35" xfId="2" applyNumberFormat="1" applyFont="1" applyBorder="1" applyProtection="1">
      <protection hidden="1"/>
    </xf>
    <xf numFmtId="164" fontId="29" fillId="0" borderId="36" xfId="1" applyNumberFormat="1" applyFont="1" applyBorder="1" applyProtection="1">
      <protection hidden="1"/>
    </xf>
    <xf numFmtId="164" fontId="26" fillId="2" borderId="0" xfId="1" applyNumberFormat="1" applyFont="1" applyFill="1" applyBorder="1" applyProtection="1"/>
    <xf numFmtId="10" fontId="35" fillId="2" borderId="0" xfId="2" applyNumberFormat="1" applyFont="1" applyFill="1" applyBorder="1" applyProtection="1"/>
    <xf numFmtId="164" fontId="35" fillId="2" borderId="21" xfId="1" applyNumberFormat="1" applyFont="1" applyFill="1" applyBorder="1" applyProtection="1"/>
    <xf numFmtId="164" fontId="26" fillId="2" borderId="25" xfId="1" applyNumberFormat="1" applyFont="1" applyFill="1" applyBorder="1"/>
    <xf numFmtId="164" fontId="26" fillId="2" borderId="26" xfId="1" applyNumberFormat="1" applyFont="1" applyFill="1" applyBorder="1" applyProtection="1"/>
    <xf numFmtId="164" fontId="36" fillId="2" borderId="26" xfId="1" applyNumberFormat="1" applyFont="1" applyFill="1" applyBorder="1" applyAlignment="1" applyProtection="1">
      <alignment horizontal="right"/>
    </xf>
    <xf numFmtId="164" fontId="26" fillId="0" borderId="0" xfId="1" applyNumberFormat="1" applyFont="1" applyBorder="1"/>
    <xf numFmtId="0" fontId="26" fillId="0" borderId="0" xfId="0" applyFont="1" applyBorder="1"/>
    <xf numFmtId="164" fontId="35" fillId="0" borderId="0" xfId="0" applyNumberFormat="1" applyFont="1" applyBorder="1"/>
    <xf numFmtId="43" fontId="26" fillId="0" borderId="0" xfId="1" applyFont="1" applyBorder="1"/>
    <xf numFmtId="0" fontId="39" fillId="2" borderId="1" xfId="0" applyFont="1" applyFill="1" applyBorder="1" applyProtection="1">
      <protection hidden="1"/>
    </xf>
    <xf numFmtId="0" fontId="34" fillId="2" borderId="2" xfId="0" applyFont="1" applyFill="1" applyBorder="1" applyProtection="1">
      <protection hidden="1"/>
    </xf>
    <xf numFmtId="0" fontId="34" fillId="2" borderId="3" xfId="0" applyFont="1" applyFill="1" applyBorder="1" applyProtection="1">
      <protection hidden="1"/>
    </xf>
    <xf numFmtId="164" fontId="40" fillId="0" borderId="0" xfId="1" applyNumberFormat="1" applyFont="1" applyBorder="1" applyProtection="1">
      <protection hidden="1"/>
    </xf>
    <xf numFmtId="0" fontId="39" fillId="2" borderId="8" xfId="0" applyFont="1" applyFill="1" applyBorder="1" applyProtection="1">
      <protection hidden="1"/>
    </xf>
    <xf numFmtId="0" fontId="34" fillId="2" borderId="0" xfId="0" applyFont="1" applyFill="1" applyBorder="1" applyProtection="1">
      <protection hidden="1"/>
    </xf>
    <xf numFmtId="0" fontId="34" fillId="2" borderId="9" xfId="0" applyFont="1" applyFill="1" applyBorder="1" applyProtection="1">
      <protection hidden="1"/>
    </xf>
    <xf numFmtId="0" fontId="34" fillId="2" borderId="8" xfId="0" applyFont="1" applyFill="1" applyBorder="1" applyProtection="1">
      <protection hidden="1"/>
    </xf>
    <xf numFmtId="43" fontId="26" fillId="0" borderId="0" xfId="1" applyFont="1"/>
    <xf numFmtId="0" fontId="41" fillId="2" borderId="8" xfId="3" applyFont="1" applyFill="1" applyBorder="1" applyProtection="1">
      <protection hidden="1"/>
    </xf>
    <xf numFmtId="0" fontId="26" fillId="0" borderId="0" xfId="0" applyFont="1" applyFill="1" applyBorder="1"/>
    <xf numFmtId="0" fontId="26" fillId="2" borderId="8" xfId="0" applyFont="1" applyFill="1" applyBorder="1" applyProtection="1">
      <protection hidden="1"/>
    </xf>
    <xf numFmtId="0" fontId="26" fillId="2" borderId="0" xfId="0" applyFont="1" applyFill="1" applyBorder="1" applyProtection="1">
      <protection hidden="1"/>
    </xf>
    <xf numFmtId="0" fontId="26" fillId="2" borderId="9" xfId="0" applyFont="1" applyFill="1" applyBorder="1" applyProtection="1">
      <protection hidden="1"/>
    </xf>
    <xf numFmtId="0" fontId="26" fillId="2" borderId="4" xfId="0" applyFont="1" applyFill="1" applyBorder="1" applyProtection="1">
      <protection hidden="1"/>
    </xf>
    <xf numFmtId="0" fontId="26" fillId="2" borderId="5" xfId="0" applyFont="1" applyFill="1" applyBorder="1" applyProtection="1">
      <protection hidden="1"/>
    </xf>
    <xf numFmtId="0" fontId="26" fillId="2" borderId="6" xfId="0" applyFont="1" applyFill="1" applyBorder="1" applyProtection="1">
      <protection hidden="1"/>
    </xf>
    <xf numFmtId="0" fontId="30" fillId="0" borderId="0" xfId="0" applyFont="1" applyFill="1" applyBorder="1"/>
    <xf numFmtId="0" fontId="33" fillId="0" borderId="0" xfId="0" applyFont="1" applyFill="1" applyBorder="1"/>
    <xf numFmtId="0" fontId="26" fillId="0" borderId="0" xfId="0" applyFont="1" applyFill="1"/>
    <xf numFmtId="0" fontId="29" fillId="0" borderId="0" xfId="0" applyFont="1" applyBorder="1"/>
    <xf numFmtId="0" fontId="29"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xf>
    <xf numFmtId="164" fontId="30" fillId="2" borderId="7" xfId="1" applyNumberFormat="1" applyFont="1" applyFill="1" applyBorder="1" applyProtection="1">
      <protection hidden="1"/>
    </xf>
    <xf numFmtId="164" fontId="33" fillId="2" borderId="7" xfId="1" applyNumberFormat="1" applyFont="1" applyFill="1" applyBorder="1" applyProtection="1">
      <protection hidden="1"/>
    </xf>
    <xf numFmtId="10" fontId="33" fillId="2" borderId="7" xfId="2" applyNumberFormat="1" applyFont="1" applyFill="1" applyBorder="1" applyProtection="1">
      <protection hidden="1"/>
    </xf>
    <xf numFmtId="164" fontId="42" fillId="2" borderId="7" xfId="1" applyNumberFormat="1" applyFont="1" applyFill="1" applyBorder="1" applyProtection="1">
      <protection hidden="1"/>
    </xf>
    <xf numFmtId="10" fontId="42" fillId="2" borderId="7" xfId="2" applyNumberFormat="1" applyFont="1" applyFill="1" applyBorder="1" applyProtection="1">
      <protection hidden="1"/>
    </xf>
    <xf numFmtId="164" fontId="33" fillId="0" borderId="0" xfId="1" applyNumberFormat="1" applyFont="1" applyBorder="1"/>
    <xf numFmtId="0" fontId="33" fillId="0" borderId="0" xfId="0" applyFont="1"/>
    <xf numFmtId="0" fontId="42" fillId="0" borderId="0" xfId="0" applyFont="1" applyFill="1" applyBorder="1"/>
    <xf numFmtId="164" fontId="30" fillId="0" borderId="0" xfId="1" applyNumberFormat="1" applyFont="1" applyFill="1" applyBorder="1" applyProtection="1">
      <protection hidden="1"/>
    </xf>
    <xf numFmtId="10" fontId="33" fillId="0" borderId="0" xfId="2" applyNumberFormat="1" applyFont="1" applyBorder="1"/>
    <xf numFmtId="0" fontId="33" fillId="0" borderId="0" xfId="0" applyFont="1" applyBorder="1"/>
    <xf numFmtId="0" fontId="35" fillId="0" borderId="0" xfId="0" applyFont="1" applyBorder="1" applyAlignment="1">
      <alignment horizontal="center"/>
    </xf>
    <xf numFmtId="164" fontId="31" fillId="0" borderId="0" xfId="1" applyNumberFormat="1" applyFont="1" applyFill="1" applyBorder="1" applyProtection="1">
      <protection hidden="1"/>
    </xf>
    <xf numFmtId="164" fontId="2" fillId="9" borderId="7" xfId="1" applyNumberFormat="1" applyFont="1" applyFill="1" applyBorder="1" applyProtection="1">
      <protection locked="0" hidden="1"/>
    </xf>
    <xf numFmtId="164" fontId="0" fillId="9" borderId="7" xfId="1" applyNumberFormat="1" applyFont="1" applyFill="1" applyBorder="1" applyProtection="1">
      <protection locked="0" hidden="1"/>
    </xf>
    <xf numFmtId="0" fontId="0" fillId="0" borderId="0" xfId="0" applyBorder="1" applyProtection="1">
      <protection hidden="1"/>
    </xf>
    <xf numFmtId="0" fontId="4" fillId="0" borderId="0" xfId="0" applyFont="1" applyBorder="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Border="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10" borderId="37" xfId="0" applyFont="1" applyFill="1" applyBorder="1" applyProtection="1">
      <protection hidden="1"/>
    </xf>
    <xf numFmtId="0" fontId="4" fillId="10" borderId="38" xfId="0" applyFont="1" applyFill="1" applyBorder="1" applyAlignment="1" applyProtection="1">
      <alignment horizontal="center" vertical="center" wrapText="1"/>
      <protection hidden="1"/>
    </xf>
    <xf numFmtId="0" fontId="4" fillId="10" borderId="39" xfId="0" applyFont="1" applyFill="1" applyBorder="1" applyAlignment="1" applyProtection="1">
      <alignment horizontal="center" vertical="center" wrapText="1"/>
      <protection hidden="1"/>
    </xf>
    <xf numFmtId="0" fontId="43" fillId="2" borderId="0" xfId="0" applyFont="1" applyFill="1" applyBorder="1" applyProtection="1">
      <protection hidden="1"/>
    </xf>
    <xf numFmtId="0" fontId="0" fillId="2" borderId="0" xfId="0" applyFill="1"/>
    <xf numFmtId="164" fontId="2" fillId="2" borderId="0" xfId="0" applyNumberFormat="1" applyFont="1" applyFill="1" applyBorder="1" applyProtection="1">
      <protection hidden="1"/>
    </xf>
    <xf numFmtId="0" fontId="47" fillId="2" borderId="37" xfId="0" applyFont="1" applyFill="1" applyBorder="1" applyProtection="1">
      <protection hidden="1"/>
    </xf>
    <xf numFmtId="0" fontId="48" fillId="2" borderId="38" xfId="0" applyFont="1" applyFill="1" applyBorder="1" applyProtection="1">
      <protection hidden="1"/>
    </xf>
    <xf numFmtId="164" fontId="46" fillId="2" borderId="43" xfId="0" applyNumberFormat="1" applyFont="1" applyFill="1" applyBorder="1" applyProtection="1">
      <protection hidden="1"/>
    </xf>
    <xf numFmtId="164" fontId="47" fillId="0" borderId="12" xfId="1" applyNumberFormat="1" applyFont="1" applyFill="1" applyBorder="1" applyProtection="1">
      <protection hidden="1"/>
    </xf>
    <xf numFmtId="0" fontId="2" fillId="10" borderId="5" xfId="0" applyFont="1" applyFill="1" applyBorder="1" applyProtection="1">
      <protection hidden="1"/>
    </xf>
    <xf numFmtId="0" fontId="0" fillId="10" borderId="5" xfId="0" applyFill="1" applyBorder="1" applyProtection="1">
      <protection hidden="1"/>
    </xf>
    <xf numFmtId="10" fontId="0" fillId="2" borderId="0" xfId="2" applyNumberFormat="1" applyFont="1" applyFill="1" applyBorder="1" applyProtection="1">
      <protection hidden="1"/>
    </xf>
    <xf numFmtId="0" fontId="46" fillId="2" borderId="37" xfId="0" applyFont="1" applyFill="1" applyBorder="1" applyProtection="1">
      <protection hidden="1"/>
    </xf>
    <xf numFmtId="0" fontId="21" fillId="2" borderId="38" xfId="0" applyFont="1" applyFill="1" applyBorder="1" applyProtection="1">
      <protection hidden="1"/>
    </xf>
    <xf numFmtId="164" fontId="38" fillId="2" borderId="12" xfId="1" applyNumberFormat="1" applyFont="1" applyFill="1" applyBorder="1" applyProtection="1">
      <protection hidden="1"/>
    </xf>
    <xf numFmtId="0" fontId="30" fillId="2" borderId="10" xfId="0" applyFont="1" applyFill="1" applyBorder="1" applyAlignment="1" applyProtection="1">
      <alignment horizontal="center" vertical="center"/>
    </xf>
    <xf numFmtId="164" fontId="33"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10" fontId="44" fillId="11" borderId="15" xfId="2" applyNumberFormat="1" applyFont="1" applyFill="1" applyBorder="1" applyAlignment="1">
      <alignment vertical="top"/>
    </xf>
    <xf numFmtId="0" fontId="50" fillId="2" borderId="7" xfId="0" applyFont="1" applyFill="1" applyBorder="1" applyAlignment="1">
      <alignment horizontal="center" vertical="center"/>
    </xf>
    <xf numFmtId="0" fontId="50" fillId="2" borderId="23" xfId="0" applyFont="1" applyFill="1" applyBorder="1" applyAlignment="1">
      <alignment horizontal="center" vertical="center"/>
    </xf>
    <xf numFmtId="165" fontId="0" fillId="0" borderId="0" xfId="0" applyNumberFormat="1" applyBorder="1"/>
    <xf numFmtId="0" fontId="50" fillId="2" borderId="0" xfId="0" applyFont="1" applyFill="1" applyAlignment="1">
      <alignment horizontal="center" vertical="center"/>
    </xf>
    <xf numFmtId="0" fontId="51" fillId="2" borderId="7" xfId="0" applyFont="1" applyFill="1" applyBorder="1" applyAlignment="1">
      <alignment vertical="top" wrapText="1"/>
    </xf>
    <xf numFmtId="0" fontId="53" fillId="6" borderId="14" xfId="0" applyFont="1" applyFill="1" applyBorder="1" applyAlignment="1">
      <alignment vertical="top" wrapText="1"/>
    </xf>
    <xf numFmtId="0" fontId="51" fillId="2" borderId="23" xfId="0" applyFont="1" applyFill="1" applyBorder="1" applyAlignment="1">
      <alignment vertical="top" wrapText="1"/>
    </xf>
    <xf numFmtId="0" fontId="51" fillId="2" borderId="7" xfId="0" applyFont="1" applyFill="1" applyBorder="1" applyAlignment="1">
      <alignment horizontal="left" vertical="top" wrapText="1"/>
    </xf>
    <xf numFmtId="0" fontId="51" fillId="2" borderId="23" xfId="0" applyFont="1" applyFill="1" applyBorder="1" applyAlignment="1">
      <alignment horizontal="left" vertical="top" wrapText="1"/>
    </xf>
    <xf numFmtId="0" fontId="53" fillId="2" borderId="11" xfId="0" applyFont="1" applyFill="1" applyBorder="1" applyAlignment="1">
      <alignment vertical="top" wrapText="1"/>
    </xf>
    <xf numFmtId="0" fontId="53" fillId="2" borderId="7" xfId="0" applyFont="1" applyFill="1" applyBorder="1" applyAlignment="1">
      <alignment vertical="top" wrapText="1"/>
    </xf>
    <xf numFmtId="0" fontId="54" fillId="2" borderId="0" xfId="0" applyFont="1" applyFill="1" applyBorder="1" applyAlignment="1">
      <alignment horizontal="right" vertical="top" wrapText="1"/>
    </xf>
    <xf numFmtId="0" fontId="51" fillId="2" borderId="0" xfId="0" applyFont="1" applyFill="1" applyBorder="1" applyAlignment="1" applyProtection="1">
      <alignment horizontal="left" vertical="top" wrapText="1"/>
      <protection hidden="1"/>
    </xf>
    <xf numFmtId="0" fontId="51" fillId="0" borderId="0" xfId="0" applyFont="1" applyBorder="1" applyAlignment="1">
      <alignment horizontal="left" vertical="top" wrapText="1"/>
    </xf>
    <xf numFmtId="0" fontId="51" fillId="2" borderId="0" xfId="0" applyFont="1" applyFill="1" applyBorder="1" applyAlignment="1" applyProtection="1">
      <alignment vertical="top" wrapText="1"/>
      <protection hidden="1"/>
    </xf>
    <xf numFmtId="0" fontId="51" fillId="0" borderId="0" xfId="0" applyFont="1" applyAlignment="1">
      <alignment vertical="top" wrapText="1"/>
    </xf>
    <xf numFmtId="0" fontId="53" fillId="6" borderId="13" xfId="0" applyFont="1" applyFill="1" applyBorder="1" applyAlignment="1">
      <alignment horizontal="left" vertical="center"/>
    </xf>
    <xf numFmtId="0" fontId="53" fillId="2" borderId="7" xfId="0" applyFont="1" applyFill="1" applyBorder="1" applyAlignment="1">
      <alignment horizontal="left" vertical="top" wrapText="1"/>
    </xf>
    <xf numFmtId="0" fontId="53" fillId="2" borderId="13" xfId="0" applyFont="1" applyFill="1" applyBorder="1" applyAlignment="1">
      <alignment horizontal="left" vertical="top" wrapText="1"/>
    </xf>
    <xf numFmtId="0" fontId="53" fillId="2" borderId="11" xfId="0" applyFont="1" applyFill="1" applyBorder="1" applyAlignment="1">
      <alignment horizontal="center" vertical="center"/>
    </xf>
    <xf numFmtId="0" fontId="53" fillId="6" borderId="13" xfId="0" applyFont="1" applyFill="1" applyBorder="1" applyAlignment="1">
      <alignment vertical="center"/>
    </xf>
    <xf numFmtId="0" fontId="53" fillId="2" borderId="7" xfId="0" applyFont="1" applyFill="1" applyBorder="1" applyAlignment="1">
      <alignment horizontal="center" vertical="center"/>
    </xf>
    <xf numFmtId="0" fontId="53" fillId="2" borderId="0" xfId="0" applyFont="1" applyFill="1" applyAlignment="1">
      <alignment horizontal="center" vertical="center"/>
    </xf>
    <xf numFmtId="0" fontId="53" fillId="2" borderId="0" xfId="0" applyFont="1" applyFill="1" applyBorder="1" applyAlignment="1" applyProtection="1">
      <alignment horizontal="left" vertical="center"/>
      <protection hidden="1"/>
    </xf>
    <xf numFmtId="0" fontId="51" fillId="2" borderId="0" xfId="0" applyFont="1" applyFill="1" applyBorder="1" applyAlignment="1" applyProtection="1">
      <alignment horizontal="left" vertical="top"/>
      <protection hidden="1"/>
    </xf>
    <xf numFmtId="0" fontId="51" fillId="2" borderId="0" xfId="0" applyFont="1" applyFill="1" applyBorder="1" applyAlignment="1" applyProtection="1">
      <alignment horizontal="left" vertical="center"/>
      <protection hidden="1"/>
    </xf>
    <xf numFmtId="0" fontId="51" fillId="2" borderId="0" xfId="0" applyFont="1" applyFill="1" applyBorder="1" applyAlignment="1" applyProtection="1">
      <alignment horizontal="center" vertical="center"/>
      <protection hidden="1"/>
    </xf>
    <xf numFmtId="0" fontId="53" fillId="0" borderId="0" xfId="0" applyFont="1" applyAlignment="1">
      <alignment horizontal="center" vertical="center"/>
    </xf>
    <xf numFmtId="0" fontId="53" fillId="6" borderId="7" xfId="0" applyFont="1" applyFill="1" applyBorder="1" applyAlignment="1">
      <alignment horizontal="center" vertical="top"/>
    </xf>
    <xf numFmtId="10" fontId="54" fillId="2" borderId="0" xfId="3" applyNumberFormat="1" applyFont="1" applyFill="1" applyAlignment="1">
      <alignment horizontal="center" vertical="top"/>
    </xf>
    <xf numFmtId="10" fontId="51" fillId="2" borderId="7" xfId="2" applyNumberFormat="1" applyFont="1" applyFill="1" applyBorder="1" applyAlignment="1">
      <alignment horizontal="center" vertical="top"/>
    </xf>
    <xf numFmtId="0" fontId="53" fillId="2" borderId="10" xfId="0" applyFont="1" applyFill="1" applyBorder="1" applyAlignment="1">
      <alignment horizontal="center" vertical="center"/>
    </xf>
    <xf numFmtId="0" fontId="51" fillId="2" borderId="15" xfId="0" applyFont="1" applyFill="1" applyBorder="1" applyAlignment="1">
      <alignment vertical="top" wrapText="1"/>
    </xf>
    <xf numFmtId="0" fontId="53" fillId="2" borderId="15" xfId="0" applyFont="1" applyFill="1" applyBorder="1" applyAlignment="1">
      <alignment vertical="top" wrapText="1"/>
    </xf>
    <xf numFmtId="0" fontId="53" fillId="2" borderId="14" xfId="0" applyFont="1" applyFill="1" applyBorder="1" applyAlignment="1">
      <alignment horizontal="right" vertical="top" wrapText="1"/>
    </xf>
    <xf numFmtId="0" fontId="50" fillId="2" borderId="10" xfId="0" applyFont="1" applyFill="1" applyBorder="1" applyAlignment="1">
      <alignment horizontal="center" vertical="center"/>
    </xf>
    <xf numFmtId="10" fontId="51" fillId="2" borderId="4" xfId="2" applyNumberFormat="1" applyFont="1" applyFill="1" applyBorder="1" applyAlignment="1">
      <alignment horizontal="center" vertical="top"/>
    </xf>
    <xf numFmtId="10" fontId="51" fillId="2" borderId="23" xfId="2" applyNumberFormat="1" applyFont="1" applyFill="1" applyBorder="1" applyAlignment="1">
      <alignment horizontal="center" vertical="top"/>
    </xf>
    <xf numFmtId="0" fontId="50" fillId="2" borderId="7" xfId="0" applyFont="1" applyFill="1" applyBorder="1" applyAlignment="1">
      <alignment horizontal="center" vertical="center" wrapText="1"/>
    </xf>
    <xf numFmtId="164" fontId="59" fillId="2" borderId="20" xfId="1" applyNumberFormat="1" applyFont="1" applyFill="1" applyBorder="1"/>
    <xf numFmtId="164" fontId="59" fillId="2" borderId="0" xfId="1" applyNumberFormat="1" applyFont="1" applyFill="1" applyBorder="1" applyProtection="1"/>
    <xf numFmtId="10" fontId="60" fillId="2" borderId="0" xfId="2" applyNumberFormat="1" applyFont="1" applyFill="1" applyBorder="1" applyProtection="1"/>
    <xf numFmtId="164" fontId="60" fillId="9" borderId="19" xfId="1" applyNumberFormat="1" applyFont="1" applyFill="1" applyBorder="1" applyProtection="1">
      <protection hidden="1"/>
    </xf>
    <xf numFmtId="0" fontId="59" fillId="0" borderId="0" xfId="0" applyFont="1"/>
    <xf numFmtId="164" fontId="59" fillId="2" borderId="25" xfId="1" applyNumberFormat="1" applyFont="1" applyFill="1" applyBorder="1"/>
    <xf numFmtId="164" fontId="59" fillId="2" borderId="26" xfId="1" applyNumberFormat="1" applyFont="1" applyFill="1" applyBorder="1" applyProtection="1"/>
    <xf numFmtId="164" fontId="21" fillId="2" borderId="26" xfId="1" applyNumberFormat="1" applyFont="1" applyFill="1" applyBorder="1" applyAlignment="1" applyProtection="1">
      <alignment horizontal="right"/>
    </xf>
    <xf numFmtId="164" fontId="60" fillId="12" borderId="19" xfId="1" applyNumberFormat="1" applyFont="1" applyFill="1" applyBorder="1" applyProtection="1">
      <protection hidden="1"/>
    </xf>
    <xf numFmtId="10" fontId="56" fillId="2" borderId="7" xfId="2" applyNumberFormat="1" applyFont="1" applyFill="1" applyBorder="1" applyAlignment="1">
      <alignment horizontal="center" vertical="top"/>
    </xf>
    <xf numFmtId="0" fontId="51" fillId="2" borderId="0" xfId="0" applyFont="1" applyFill="1" applyBorder="1" applyAlignment="1" applyProtection="1">
      <alignment horizontal="center" vertical="top"/>
      <protection hidden="1"/>
    </xf>
    <xf numFmtId="0" fontId="51" fillId="2" borderId="0" xfId="0" applyFont="1" applyFill="1" applyBorder="1" applyAlignment="1" applyProtection="1">
      <alignment horizontal="center" vertical="top" wrapText="1"/>
      <protection hidden="1"/>
    </xf>
    <xf numFmtId="10" fontId="51" fillId="0" borderId="0" xfId="2" applyNumberFormat="1" applyFont="1" applyAlignment="1">
      <alignment horizontal="center" vertical="top"/>
    </xf>
    <xf numFmtId="0" fontId="53" fillId="6" borderId="7" xfId="0" applyFont="1" applyFill="1" applyBorder="1" applyAlignment="1">
      <alignment horizontal="left" vertical="center"/>
    </xf>
    <xf numFmtId="0" fontId="53" fillId="6" borderId="7" xfId="0" applyFont="1" applyFill="1" applyBorder="1" applyAlignment="1">
      <alignment vertical="top" wrapText="1"/>
    </xf>
    <xf numFmtId="0" fontId="50" fillId="6" borderId="7" xfId="0" applyFont="1" applyFill="1" applyBorder="1" applyAlignment="1">
      <alignment horizontal="center" vertical="center"/>
    </xf>
    <xf numFmtId="0" fontId="50" fillId="6" borderId="7" xfId="0" applyFont="1" applyFill="1" applyBorder="1" applyAlignment="1">
      <alignment horizontal="center" vertical="center" wrapText="1"/>
    </xf>
    <xf numFmtId="0" fontId="50" fillId="6" borderId="10" xfId="0" applyFont="1" applyFill="1" applyBorder="1" applyAlignment="1">
      <alignment horizontal="center" vertical="center"/>
    </xf>
    <xf numFmtId="0" fontId="50" fillId="4" borderId="7" xfId="0" applyFont="1" applyFill="1" applyBorder="1" applyAlignment="1">
      <alignment horizontal="center" vertical="center"/>
    </xf>
    <xf numFmtId="164" fontId="4" fillId="9" borderId="46" xfId="0" applyNumberFormat="1" applyFont="1" applyFill="1" applyBorder="1" applyAlignment="1">
      <alignment horizontal="right" vertical="center" wrapText="1"/>
    </xf>
    <xf numFmtId="0" fontId="50" fillId="2" borderId="23" xfId="0" applyFont="1" applyFill="1" applyBorder="1" applyAlignment="1">
      <alignment horizontal="center" vertical="center"/>
    </xf>
    <xf numFmtId="0" fontId="50" fillId="2" borderId="11" xfId="0" applyFont="1" applyFill="1" applyBorder="1" applyAlignment="1">
      <alignment horizontal="center" vertical="center"/>
    </xf>
    <xf numFmtId="0" fontId="53" fillId="2" borderId="10" xfId="0" applyFont="1" applyFill="1" applyBorder="1" applyAlignment="1">
      <alignment horizontal="left" vertical="top"/>
    </xf>
    <xf numFmtId="0" fontId="53" fillId="2" borderId="11" xfId="0" applyFont="1" applyFill="1" applyBorder="1" applyAlignment="1">
      <alignment horizontal="center" vertical="center" wrapText="1"/>
    </xf>
    <xf numFmtId="10" fontId="51" fillId="2" borderId="7" xfId="2" applyNumberFormat="1" applyFont="1" applyFill="1" applyBorder="1" applyAlignment="1">
      <alignment horizontal="center" vertical="top"/>
    </xf>
    <xf numFmtId="0" fontId="53" fillId="2" borderId="23" xfId="0" applyFont="1" applyFill="1" applyBorder="1" applyAlignment="1">
      <alignment horizontal="center" vertical="center" wrapText="1"/>
    </xf>
    <xf numFmtId="0" fontId="53" fillId="2" borderId="23" xfId="0" applyFont="1" applyFill="1" applyBorder="1" applyAlignment="1">
      <alignment horizontal="left" vertical="top" wrapText="1"/>
    </xf>
    <xf numFmtId="0" fontId="53" fillId="2" borderId="10" xfId="0" applyFont="1" applyFill="1" applyBorder="1" applyAlignment="1">
      <alignment horizontal="left" vertical="center"/>
    </xf>
    <xf numFmtId="0" fontId="53" fillId="2" borderId="7" xfId="0" applyFont="1" applyFill="1" applyBorder="1" applyAlignment="1">
      <alignment horizontal="center" vertical="center"/>
    </xf>
    <xf numFmtId="0" fontId="50" fillId="2" borderId="10" xfId="0" applyFont="1" applyFill="1" applyBorder="1" applyAlignment="1">
      <alignment vertical="center"/>
    </xf>
    <xf numFmtId="0" fontId="50" fillId="2" borderId="11" xfId="0" applyFont="1" applyFill="1" applyBorder="1" applyAlignment="1">
      <alignment vertical="center"/>
    </xf>
    <xf numFmtId="0" fontId="53" fillId="2" borderId="7" xfId="0" applyFont="1" applyFill="1" applyBorder="1" applyAlignment="1">
      <alignment horizontal="center" vertical="center" wrapText="1"/>
    </xf>
    <xf numFmtId="10" fontId="51" fillId="0" borderId="7" xfId="2" applyNumberFormat="1" applyFont="1" applyFill="1" applyBorder="1" applyAlignment="1">
      <alignment horizontal="center" vertical="top"/>
    </xf>
    <xf numFmtId="0" fontId="53" fillId="2" borderId="11" xfId="0" applyFont="1" applyFill="1" applyBorder="1" applyAlignment="1">
      <alignment horizontal="left" vertical="top"/>
    </xf>
    <xf numFmtId="0" fontId="53" fillId="2" borderId="7" xfId="0" applyFont="1" applyFill="1" applyBorder="1" applyAlignment="1">
      <alignment horizontal="left" vertical="center" wrapText="1"/>
    </xf>
    <xf numFmtId="0" fontId="53" fillId="6" borderId="14" xfId="0" applyFont="1" applyFill="1" applyBorder="1" applyAlignment="1">
      <alignment horizontal="left" vertical="top"/>
    </xf>
    <xf numFmtId="0" fontId="53" fillId="2" borderId="0" xfId="0" applyFont="1" applyFill="1" applyBorder="1" applyAlignment="1">
      <alignment horizontal="left" vertical="center" wrapText="1"/>
    </xf>
    <xf numFmtId="0" fontId="53" fillId="6" borderId="7" xfId="0" applyFont="1" applyFill="1" applyBorder="1" applyAlignment="1">
      <alignment horizontal="left" vertical="top"/>
    </xf>
    <xf numFmtId="0" fontId="53" fillId="2" borderId="7" xfId="0" applyFont="1" applyFill="1" applyBorder="1" applyAlignment="1">
      <alignment horizontal="left" vertical="top"/>
    </xf>
    <xf numFmtId="0" fontId="53" fillId="2" borderId="0" xfId="0" applyFont="1" applyFill="1" applyBorder="1" applyAlignment="1">
      <alignment horizontal="left" vertical="top"/>
    </xf>
    <xf numFmtId="0" fontId="53" fillId="2" borderId="4" xfId="0" applyFont="1" applyFill="1" applyBorder="1" applyAlignment="1">
      <alignment horizontal="left" vertical="top"/>
    </xf>
    <xf numFmtId="0" fontId="53" fillId="2" borderId="7" xfId="0" applyFont="1" applyFill="1" applyBorder="1" applyAlignment="1">
      <alignment horizontal="left" vertical="center"/>
    </xf>
    <xf numFmtId="0" fontId="51" fillId="2" borderId="0" xfId="0" applyFont="1" applyFill="1" applyAlignment="1">
      <alignment horizontal="left" vertical="top"/>
    </xf>
    <xf numFmtId="0" fontId="51" fillId="0" borderId="0" xfId="0" applyFont="1" applyAlignment="1">
      <alignment horizontal="left" vertical="top"/>
    </xf>
    <xf numFmtId="0" fontId="25" fillId="14" borderId="1" xfId="0" applyFont="1" applyFill="1" applyBorder="1" applyAlignment="1" applyProtection="1">
      <protection hidden="1"/>
    </xf>
    <xf numFmtId="0" fontId="49" fillId="14" borderId="2" xfId="0" applyFont="1" applyFill="1" applyBorder="1" applyAlignment="1" applyProtection="1">
      <protection hidden="1"/>
    </xf>
    <xf numFmtId="0" fontId="49" fillId="14" borderId="3" xfId="0" applyFont="1" applyFill="1" applyBorder="1" applyAlignment="1" applyProtection="1">
      <protection hidden="1"/>
    </xf>
    <xf numFmtId="0" fontId="25" fillId="14" borderId="13" xfId="0" applyFont="1" applyFill="1" applyBorder="1" applyAlignment="1" applyProtection="1">
      <protection hidden="1"/>
    </xf>
    <xf numFmtId="0" fontId="49" fillId="14" borderId="14" xfId="0" applyFont="1" applyFill="1" applyBorder="1" applyAlignment="1" applyProtection="1">
      <protection hidden="1"/>
    </xf>
    <xf numFmtId="0" fontId="49" fillId="14" borderId="15" xfId="0" applyFont="1" applyFill="1" applyBorder="1" applyAlignment="1" applyProtection="1">
      <protection hidden="1"/>
    </xf>
    <xf numFmtId="0" fontId="64" fillId="15" borderId="0" xfId="0" applyFont="1" applyFill="1" applyBorder="1" applyAlignment="1" applyProtection="1">
      <protection hidden="1"/>
    </xf>
    <xf numFmtId="0" fontId="7" fillId="15" borderId="0" xfId="0" applyFont="1" applyFill="1" applyBorder="1" applyAlignment="1" applyProtection="1">
      <protection hidden="1"/>
    </xf>
    <xf numFmtId="0" fontId="7" fillId="13" borderId="1" xfId="0" applyFont="1" applyFill="1" applyBorder="1" applyAlignment="1"/>
    <xf numFmtId="0" fontId="3" fillId="13" borderId="2" xfId="0" applyFont="1" applyFill="1" applyBorder="1" applyAlignment="1"/>
    <xf numFmtId="0" fontId="3" fillId="13" borderId="3" xfId="0" applyFont="1" applyFill="1" applyBorder="1" applyAlignment="1"/>
    <xf numFmtId="0" fontId="7" fillId="13" borderId="8" xfId="0" applyFont="1" applyFill="1" applyBorder="1" applyAlignment="1"/>
    <xf numFmtId="0" fontId="3" fillId="13" borderId="0" xfId="0" applyFont="1" applyFill="1" applyBorder="1" applyAlignment="1"/>
    <xf numFmtId="0" fontId="3" fillId="13" borderId="9" xfId="0" applyFont="1" applyFill="1" applyBorder="1" applyAlignment="1"/>
    <xf numFmtId="0" fontId="7" fillId="13" borderId="4" xfId="0" applyFont="1" applyFill="1" applyBorder="1" applyAlignment="1"/>
    <xf numFmtId="0" fontId="3" fillId="13" borderId="5" xfId="0" applyFont="1" applyFill="1" applyBorder="1" applyAlignment="1"/>
    <xf numFmtId="0" fontId="3" fillId="13" borderId="6" xfId="0" applyFont="1" applyFill="1" applyBorder="1" applyAlignment="1"/>
    <xf numFmtId="164" fontId="61" fillId="13" borderId="28" xfId="1" applyNumberFormat="1" applyFont="1" applyFill="1" applyBorder="1"/>
    <xf numFmtId="0" fontId="63" fillId="16" borderId="7" xfId="0" applyFont="1" applyFill="1" applyBorder="1" applyAlignment="1">
      <alignment horizontal="center" vertical="center"/>
    </xf>
    <xf numFmtId="0" fontId="63" fillId="16" borderId="7" xfId="0" applyFont="1" applyFill="1" applyBorder="1" applyAlignment="1">
      <alignment horizontal="center" vertical="top" wrapText="1"/>
    </xf>
    <xf numFmtId="10" fontId="63" fillId="16" borderId="7" xfId="2" applyNumberFormat="1" applyFont="1" applyFill="1" applyBorder="1" applyAlignment="1">
      <alignment horizontal="center" vertical="center"/>
    </xf>
    <xf numFmtId="0" fontId="50" fillId="2" borderId="3" xfId="0" applyFont="1" applyFill="1" applyBorder="1" applyAlignment="1">
      <alignment horizontal="center" vertical="center"/>
    </xf>
    <xf numFmtId="0" fontId="10" fillId="2" borderId="8" xfId="3" applyFont="1" applyFill="1" applyBorder="1" applyProtection="1">
      <protection hidden="1"/>
    </xf>
    <xf numFmtId="0" fontId="37" fillId="2" borderId="8" xfId="3" applyFont="1" applyFill="1" applyBorder="1" applyProtection="1">
      <protection hidden="1"/>
    </xf>
    <xf numFmtId="0" fontId="65" fillId="2" borderId="9" xfId="0" applyFont="1" applyFill="1" applyBorder="1" applyAlignment="1">
      <alignment vertical="center"/>
    </xf>
    <xf numFmtId="0" fontId="2" fillId="7" borderId="13" xfId="0" applyFont="1" applyFill="1" applyBorder="1" applyAlignment="1" applyProtection="1">
      <alignment horizontal="center"/>
      <protection hidden="1"/>
    </xf>
    <xf numFmtId="0" fontId="2" fillId="7" borderId="14" xfId="0" applyFont="1" applyFill="1" applyBorder="1" applyAlignment="1" applyProtection="1">
      <alignment horizontal="center"/>
      <protection hidden="1"/>
    </xf>
    <xf numFmtId="0" fontId="2" fillId="7" borderId="15" xfId="0" applyFont="1" applyFill="1" applyBorder="1" applyAlignment="1" applyProtection="1">
      <alignment horizontal="center"/>
      <protection hidden="1"/>
    </xf>
    <xf numFmtId="0" fontId="13" fillId="2" borderId="8" xfId="0" applyFont="1" applyFill="1" applyBorder="1" applyAlignment="1" applyProtection="1">
      <alignment horizontal="left" vertical="justify" wrapText="1" shrinkToFit="1"/>
      <protection hidden="1"/>
    </xf>
    <xf numFmtId="0" fontId="13" fillId="2" borderId="0" xfId="0" applyFont="1" applyFill="1" applyBorder="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23" fillId="2" borderId="8" xfId="0" applyFont="1" applyFill="1" applyBorder="1" applyAlignment="1" applyProtection="1">
      <alignment horizontal="left" vertical="justify" wrapText="1" shrinkToFit="1"/>
      <protection hidden="1"/>
    </xf>
    <xf numFmtId="0" fontId="0" fillId="2" borderId="8" xfId="0" applyFill="1" applyBorder="1" applyAlignment="1" applyProtection="1">
      <alignment horizontal="left" wrapText="1"/>
      <protection hidden="1"/>
    </xf>
    <xf numFmtId="0" fontId="0" fillId="2" borderId="0" xfId="0" applyFill="1" applyBorder="1" applyAlignment="1" applyProtection="1">
      <alignment horizontal="left" wrapText="1"/>
      <protection hidden="1"/>
    </xf>
    <xf numFmtId="0" fontId="0" fillId="2" borderId="9" xfId="0" applyFill="1" applyBorder="1" applyAlignment="1" applyProtection="1">
      <alignment horizontal="left" wrapText="1"/>
      <protection hidden="1"/>
    </xf>
    <xf numFmtId="164" fontId="34" fillId="2" borderId="0" xfId="1" applyNumberFormat="1" applyFont="1" applyFill="1" applyBorder="1" applyAlignment="1" applyProtection="1">
      <alignment horizontal="right"/>
    </xf>
    <xf numFmtId="164" fontId="37" fillId="2" borderId="37" xfId="1" applyNumberFormat="1" applyFont="1" applyFill="1" applyBorder="1" applyAlignment="1" applyProtection="1">
      <alignment horizontal="center"/>
    </xf>
    <xf numFmtId="164" fontId="37" fillId="2" borderId="38" xfId="1" applyNumberFormat="1" applyFont="1" applyFill="1" applyBorder="1" applyAlignment="1" applyProtection="1">
      <alignment horizontal="center"/>
    </xf>
    <xf numFmtId="164" fontId="37" fillId="2" borderId="39" xfId="1" applyNumberFormat="1" applyFont="1" applyFill="1" applyBorder="1" applyAlignment="1" applyProtection="1">
      <alignment horizontal="center"/>
    </xf>
    <xf numFmtId="0" fontId="34" fillId="2" borderId="8" xfId="0" applyFont="1" applyFill="1" applyBorder="1" applyAlignment="1" applyProtection="1">
      <alignment horizontal="left" wrapText="1"/>
      <protection hidden="1"/>
    </xf>
    <xf numFmtId="0" fontId="34" fillId="2" borderId="0" xfId="0" applyFont="1" applyFill="1" applyBorder="1" applyAlignment="1" applyProtection="1">
      <alignment horizontal="left" wrapText="1"/>
      <protection hidden="1"/>
    </xf>
    <xf numFmtId="0" fontId="34" fillId="2" borderId="9" xfId="0" applyFont="1" applyFill="1" applyBorder="1" applyAlignment="1" applyProtection="1">
      <alignment horizontal="left" wrapText="1"/>
      <protection hidden="1"/>
    </xf>
    <xf numFmtId="0" fontId="29" fillId="0" borderId="0" xfId="0" applyFont="1" applyBorder="1" applyAlignment="1">
      <alignment horizontal="center" vertical="center" wrapText="1"/>
    </xf>
    <xf numFmtId="0" fontId="42" fillId="10" borderId="5" xfId="0" applyFont="1" applyFill="1" applyBorder="1" applyAlignment="1">
      <alignment horizontal="center"/>
    </xf>
    <xf numFmtId="164" fontId="27" fillId="0" borderId="17" xfId="0" applyNumberFormat="1" applyFont="1" applyFill="1" applyBorder="1" applyAlignment="1">
      <alignment horizontal="left" vertical="center"/>
    </xf>
    <xf numFmtId="164" fontId="27" fillId="0" borderId="18" xfId="0" applyNumberFormat="1" applyFont="1" applyFill="1" applyBorder="1" applyAlignment="1">
      <alignment horizontal="left" vertical="center"/>
    </xf>
    <xf numFmtId="164" fontId="27" fillId="0" borderId="34" xfId="0" applyNumberFormat="1" applyFont="1" applyFill="1" applyBorder="1" applyAlignment="1">
      <alignment horizontal="left" vertical="center"/>
    </xf>
    <xf numFmtId="164" fontId="28" fillId="0" borderId="27" xfId="0" applyNumberFormat="1" applyFont="1" applyBorder="1" applyAlignment="1">
      <alignment horizontal="center" vertical="center" wrapText="1"/>
    </xf>
    <xf numFmtId="164" fontId="28" fillId="0" borderId="2" xfId="0" applyNumberFormat="1" applyFont="1" applyBorder="1" applyAlignment="1">
      <alignment horizontal="center" vertical="center" wrapText="1"/>
    </xf>
    <xf numFmtId="164" fontId="28" fillId="0" borderId="3" xfId="0" applyNumberFormat="1" applyFont="1" applyBorder="1" applyAlignment="1">
      <alignment horizontal="center" vertical="center" wrapText="1"/>
    </xf>
    <xf numFmtId="164" fontId="32" fillId="5" borderId="27" xfId="1" applyNumberFormat="1" applyFont="1" applyFill="1" applyBorder="1" applyAlignment="1" applyProtection="1">
      <alignment horizontal="center"/>
      <protection locked="0"/>
    </xf>
    <xf numFmtId="164" fontId="32" fillId="5" borderId="2" xfId="1" applyNumberFormat="1" applyFont="1" applyFill="1" applyBorder="1" applyAlignment="1" applyProtection="1">
      <alignment horizontal="center"/>
      <protection locked="0"/>
    </xf>
    <xf numFmtId="164" fontId="32" fillId="5" borderId="3" xfId="1" applyNumberFormat="1" applyFont="1" applyFill="1" applyBorder="1" applyAlignment="1" applyProtection="1">
      <alignment horizontal="center"/>
      <protection locked="0"/>
    </xf>
    <xf numFmtId="164" fontId="32" fillId="5" borderId="22" xfId="1" applyNumberFormat="1" applyFont="1" applyFill="1" applyBorder="1" applyAlignment="1" applyProtection="1">
      <alignment horizontal="center"/>
      <protection locked="0"/>
    </xf>
    <xf numFmtId="164" fontId="32" fillId="5" borderId="5" xfId="1" applyNumberFormat="1" applyFont="1" applyFill="1" applyBorder="1" applyAlignment="1" applyProtection="1">
      <alignment horizontal="center"/>
      <protection locked="0"/>
    </xf>
    <xf numFmtId="164" fontId="32" fillId="5" borderId="6" xfId="1" applyNumberFormat="1" applyFont="1" applyFill="1" applyBorder="1" applyAlignment="1" applyProtection="1">
      <alignment horizontal="center"/>
      <protection locked="0"/>
    </xf>
    <xf numFmtId="0" fontId="29" fillId="2" borderId="10" xfId="0" applyFont="1" applyFill="1" applyBorder="1" applyAlignment="1" applyProtection="1">
      <alignment horizontal="center" vertical="center"/>
    </xf>
    <xf numFmtId="0" fontId="29" fillId="2" borderId="23" xfId="0" applyFont="1" applyFill="1" applyBorder="1" applyAlignment="1" applyProtection="1">
      <alignment horizontal="center" vertical="center"/>
    </xf>
    <xf numFmtId="0" fontId="29" fillId="2" borderId="44"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46" fillId="2" borderId="32" xfId="0" applyFont="1" applyFill="1" applyBorder="1" applyAlignment="1">
      <alignment horizontal="center"/>
    </xf>
    <xf numFmtId="0" fontId="46" fillId="2" borderId="14" xfId="0" applyFont="1" applyFill="1" applyBorder="1" applyAlignment="1">
      <alignment horizontal="center"/>
    </xf>
    <xf numFmtId="0" fontId="46" fillId="2" borderId="15" xfId="0" applyFont="1" applyFill="1" applyBorder="1" applyAlignment="1">
      <alignment horizontal="center"/>
    </xf>
    <xf numFmtId="164" fontId="57" fillId="9" borderId="22" xfId="1" applyNumberFormat="1" applyFont="1" applyFill="1" applyBorder="1" applyAlignment="1" applyProtection="1">
      <alignment horizontal="center"/>
      <protection locked="0"/>
    </xf>
    <xf numFmtId="164" fontId="57" fillId="9" borderId="5" xfId="1" applyNumberFormat="1" applyFont="1" applyFill="1" applyBorder="1" applyAlignment="1" applyProtection="1">
      <alignment horizontal="center"/>
      <protection locked="0"/>
    </xf>
    <xf numFmtId="164" fontId="62" fillId="9" borderId="47" xfId="0" applyNumberFormat="1" applyFont="1" applyFill="1" applyBorder="1" applyAlignment="1" applyProtection="1">
      <alignment horizontal="center" vertical="center"/>
      <protection locked="0"/>
    </xf>
    <xf numFmtId="164" fontId="62" fillId="9" borderId="29" xfId="0" applyNumberFormat="1" applyFont="1" applyFill="1" applyBorder="1" applyAlignment="1" applyProtection="1">
      <alignment horizontal="center" vertical="center"/>
      <protection locked="0"/>
    </xf>
    <xf numFmtId="164" fontId="61" fillId="9" borderId="7" xfId="1" applyNumberFormat="1" applyFont="1" applyFill="1" applyBorder="1" applyAlignment="1" applyProtection="1">
      <alignment horizontal="right"/>
    </xf>
    <xf numFmtId="0" fontId="4" fillId="10" borderId="38" xfId="0" applyFont="1" applyFill="1" applyBorder="1" applyAlignment="1" applyProtection="1">
      <alignment horizontal="center" vertical="center" wrapText="1"/>
      <protection hidden="1"/>
    </xf>
    <xf numFmtId="164" fontId="61" fillId="13" borderId="33" xfId="1" applyNumberFormat="1" applyFont="1" applyFill="1" applyBorder="1" applyAlignment="1" applyProtection="1">
      <alignment horizontal="right"/>
    </xf>
    <xf numFmtId="164" fontId="61" fillId="12" borderId="7" xfId="1" applyNumberFormat="1" applyFont="1" applyFill="1" applyBorder="1" applyAlignment="1" applyProtection="1">
      <alignment horizontal="right"/>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8" xfId="0" applyFont="1" applyFill="1" applyBorder="1" applyAlignment="1">
      <alignment horizontal="center" vertical="center"/>
    </xf>
    <xf numFmtId="0" fontId="66" fillId="2" borderId="0" xfId="0" applyFont="1" applyFill="1" applyBorder="1" applyAlignment="1">
      <alignment horizontal="center" vertical="center"/>
    </xf>
    <xf numFmtId="0" fontId="53" fillId="2" borderId="1" xfId="0" applyFont="1" applyFill="1" applyBorder="1" applyAlignment="1">
      <alignment horizontal="center" vertical="center"/>
    </xf>
    <xf numFmtId="0" fontId="53" fillId="2" borderId="8"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0" xfId="0" applyFont="1" applyFill="1" applyBorder="1" applyAlignment="1">
      <alignment horizontal="left" vertical="center"/>
    </xf>
    <xf numFmtId="0" fontId="53" fillId="2" borderId="23" xfId="0" applyFont="1" applyFill="1" applyBorder="1" applyAlignment="1">
      <alignment horizontal="left" vertical="center"/>
    </xf>
    <xf numFmtId="0" fontId="53" fillId="2" borderId="10" xfId="0" applyFont="1" applyFill="1" applyBorder="1" applyAlignment="1">
      <alignment horizontal="center" vertical="center"/>
    </xf>
    <xf numFmtId="0" fontId="53" fillId="2" borderId="23" xfId="0" applyFont="1" applyFill="1" applyBorder="1" applyAlignment="1">
      <alignment horizontal="center" vertical="center"/>
    </xf>
    <xf numFmtId="0" fontId="54" fillId="2" borderId="0" xfId="3" applyFont="1" applyFill="1" applyBorder="1" applyAlignment="1" applyProtection="1">
      <alignment horizontal="left" vertical="top"/>
      <protection hidden="1"/>
    </xf>
    <xf numFmtId="10" fontId="51" fillId="2" borderId="13" xfId="2" applyNumberFormat="1" applyFont="1" applyFill="1" applyBorder="1" applyAlignment="1">
      <alignment horizontal="center" vertical="top"/>
    </xf>
    <xf numFmtId="10" fontId="51" fillId="2" borderId="15" xfId="2" applyNumberFormat="1" applyFont="1" applyFill="1" applyBorder="1" applyAlignment="1">
      <alignment horizontal="center" vertical="top"/>
    </xf>
    <xf numFmtId="0" fontId="53" fillId="2" borderId="7" xfId="0"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3" fillId="2" borderId="10" xfId="0" applyFont="1" applyFill="1" applyBorder="1" applyAlignment="1">
      <alignment horizontal="left" vertical="center" wrapText="1"/>
    </xf>
    <xf numFmtId="0" fontId="53" fillId="2" borderId="11" xfId="0" applyFont="1" applyFill="1" applyBorder="1" applyAlignment="1">
      <alignment horizontal="left" vertical="center" wrapText="1"/>
    </xf>
    <xf numFmtId="0" fontId="53" fillId="2" borderId="23" xfId="0" applyFont="1" applyFill="1" applyBorder="1" applyAlignment="1">
      <alignment horizontal="left" vertical="center" wrapText="1"/>
    </xf>
    <xf numFmtId="0" fontId="53" fillId="2" borderId="10" xfId="0" applyFont="1" applyFill="1" applyBorder="1" applyAlignment="1">
      <alignment horizontal="center" vertical="center" wrapText="1"/>
    </xf>
    <xf numFmtId="0" fontId="53" fillId="2" borderId="11" xfId="0" applyFont="1" applyFill="1" applyBorder="1" applyAlignment="1">
      <alignment horizontal="center" vertical="center"/>
    </xf>
    <xf numFmtId="0" fontId="53" fillId="2" borderId="11" xfId="0" applyFont="1" applyFill="1" applyBorder="1" applyAlignment="1">
      <alignment horizontal="left" vertical="center"/>
    </xf>
    <xf numFmtId="0" fontId="58" fillId="2" borderId="13" xfId="0" applyFont="1" applyFill="1" applyBorder="1" applyAlignment="1">
      <alignment horizontal="left" vertical="top" wrapText="1"/>
    </xf>
    <xf numFmtId="0" fontId="58" fillId="2" borderId="14" xfId="0" applyFont="1" applyFill="1" applyBorder="1" applyAlignment="1">
      <alignment horizontal="left" vertical="top" wrapText="1"/>
    </xf>
    <xf numFmtId="0" fontId="58" fillId="2" borderId="15" xfId="0" applyFont="1" applyFill="1" applyBorder="1" applyAlignment="1">
      <alignment horizontal="left" vertical="top" wrapText="1"/>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23" xfId="0" applyFont="1" applyFill="1" applyBorder="1" applyAlignment="1">
      <alignment horizontal="center" vertical="center"/>
    </xf>
    <xf numFmtId="0" fontId="53" fillId="2" borderId="10" xfId="0" applyFont="1" applyFill="1" applyBorder="1" applyAlignment="1">
      <alignment horizontal="left" vertical="top"/>
    </xf>
    <xf numFmtId="0" fontId="53" fillId="2" borderId="23" xfId="0" applyFont="1" applyFill="1" applyBorder="1" applyAlignment="1">
      <alignment horizontal="left" vertical="top"/>
    </xf>
    <xf numFmtId="0" fontId="53" fillId="2" borderId="7" xfId="0" applyFont="1" applyFill="1" applyBorder="1" applyAlignment="1">
      <alignment horizontal="left" vertical="top"/>
    </xf>
    <xf numFmtId="0" fontId="53" fillId="2" borderId="7" xfId="0" applyFont="1" applyFill="1" applyBorder="1" applyAlignment="1">
      <alignment horizontal="left" vertical="center"/>
    </xf>
    <xf numFmtId="0" fontId="45" fillId="2" borderId="4"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6" xfId="0" applyFont="1" applyFill="1" applyBorder="1" applyAlignment="1">
      <alignment horizontal="center" vertical="center"/>
    </xf>
    <xf numFmtId="0" fontId="2" fillId="6" borderId="7" xfId="0" applyFont="1" applyFill="1" applyBorder="1" applyAlignment="1">
      <alignment horizontal="left" vertical="top"/>
    </xf>
    <xf numFmtId="0" fontId="53" fillId="2" borderId="7" xfId="0" applyFont="1" applyFill="1" applyBorder="1" applyAlignment="1">
      <alignment horizontal="center" vertical="top"/>
    </xf>
    <xf numFmtId="10" fontId="51" fillId="0" borderId="13" xfId="2" applyNumberFormat="1" applyFont="1" applyFill="1" applyBorder="1" applyAlignment="1">
      <alignment horizontal="center" vertical="top"/>
    </xf>
    <xf numFmtId="10" fontId="51" fillId="0" borderId="15" xfId="2" applyNumberFormat="1" applyFont="1" applyFill="1" applyBorder="1" applyAlignment="1">
      <alignment horizontal="center" vertical="top"/>
    </xf>
    <xf numFmtId="0" fontId="50" fillId="2" borderId="10" xfId="0" applyFont="1" applyFill="1" applyBorder="1" applyAlignment="1">
      <alignment horizontal="center" vertical="center" wrapText="1"/>
    </xf>
    <xf numFmtId="0" fontId="50" fillId="2" borderId="11" xfId="0" applyFont="1" applyFill="1" applyBorder="1" applyAlignment="1">
      <alignment horizontal="center" vertical="center" wrapText="1"/>
    </xf>
    <xf numFmtId="0" fontId="50" fillId="2" borderId="23" xfId="0" applyFont="1" applyFill="1" applyBorder="1" applyAlignment="1">
      <alignment horizontal="center" vertical="center" wrapText="1"/>
    </xf>
    <xf numFmtId="10" fontId="51" fillId="2" borderId="7" xfId="2" applyNumberFormat="1" applyFont="1" applyFill="1" applyBorder="1" applyAlignment="1">
      <alignment horizontal="center" vertical="top"/>
    </xf>
    <xf numFmtId="0" fontId="53" fillId="2" borderId="10" xfId="0" applyFont="1" applyFill="1" applyBorder="1" applyAlignment="1">
      <alignment horizontal="left" vertical="top" wrapText="1"/>
    </xf>
    <xf numFmtId="0" fontId="53" fillId="2" borderId="11" xfId="0" applyFont="1" applyFill="1" applyBorder="1" applyAlignment="1">
      <alignment horizontal="left" vertical="top" wrapText="1"/>
    </xf>
    <xf numFmtId="0" fontId="53" fillId="2" borderId="23" xfId="0" applyFont="1" applyFill="1" applyBorder="1" applyAlignment="1">
      <alignment horizontal="left" vertical="top" wrapText="1"/>
    </xf>
    <xf numFmtId="0" fontId="53" fillId="2" borderId="3" xfId="0" applyFont="1" applyFill="1" applyBorder="1" applyAlignment="1">
      <alignment horizontal="left" vertical="center" wrapText="1"/>
    </xf>
    <xf numFmtId="0" fontId="53" fillId="2" borderId="9" xfId="0" applyFont="1" applyFill="1" applyBorder="1" applyAlignment="1">
      <alignment horizontal="left" vertical="center" wrapText="1"/>
    </xf>
    <xf numFmtId="0" fontId="53" fillId="2" borderId="7" xfId="0" applyFont="1" applyFill="1" applyBorder="1" applyAlignment="1">
      <alignment horizontal="center" vertical="center"/>
    </xf>
    <xf numFmtId="0" fontId="55" fillId="2" borderId="0" xfId="3" applyFont="1" applyFill="1" applyBorder="1" applyAlignment="1" applyProtection="1">
      <alignment horizontal="left" vertical="top"/>
      <protection hidden="1"/>
    </xf>
    <xf numFmtId="0" fontId="2" fillId="6" borderId="13" xfId="0" applyFont="1" applyFill="1" applyBorder="1" applyAlignment="1">
      <alignment horizontal="left" vertical="top"/>
    </xf>
    <xf numFmtId="0" fontId="2" fillId="6" borderId="14" xfId="0" applyFont="1" applyFill="1" applyBorder="1" applyAlignment="1">
      <alignment horizontal="left" vertical="top"/>
    </xf>
    <xf numFmtId="0" fontId="2" fillId="6" borderId="15" xfId="0" applyFont="1" applyFill="1" applyBorder="1" applyAlignment="1">
      <alignment horizontal="left" vertical="top"/>
    </xf>
    <xf numFmtId="10" fontId="63" fillId="16" borderId="7" xfId="2" applyNumberFormat="1" applyFont="1" applyFill="1" applyBorder="1" applyAlignment="1">
      <alignment horizontal="center" vertical="top"/>
    </xf>
    <xf numFmtId="0" fontId="0" fillId="2" borderId="0" xfId="0" applyFill="1" applyBorder="1" applyAlignment="1" applyProtection="1">
      <alignment horizontal="left" vertical="top" wrapText="1"/>
      <protection hidden="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33618</xdr:colOff>
      <xdr:row>22</xdr:row>
      <xdr:rowOff>78441</xdr:rowOff>
    </xdr:from>
    <xdr:to>
      <xdr:col>6</xdr:col>
      <xdr:colOff>437790</xdr:colOff>
      <xdr:row>25</xdr:row>
      <xdr:rowOff>227479</xdr:rowOff>
    </xdr:to>
    <xdr:pic>
      <xdr:nvPicPr>
        <xdr:cNvPr id="4" name="Picture 3">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8412" y="5020235"/>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847726</xdr:colOff>
      <xdr:row>118</xdr:row>
      <xdr:rowOff>38100</xdr:rowOff>
    </xdr:from>
    <xdr:to>
      <xdr:col>3</xdr:col>
      <xdr:colOff>1857016</xdr:colOff>
      <xdr:row>122</xdr:row>
      <xdr:rowOff>19050</xdr:rowOff>
    </xdr:to>
    <xdr:pic>
      <xdr:nvPicPr>
        <xdr:cNvPr id="4" name="Picture 3">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590550</xdr:colOff>
      <xdr:row>0</xdr:row>
      <xdr:rowOff>57150</xdr:rowOff>
    </xdr:from>
    <xdr:to>
      <xdr:col>6</xdr:col>
      <xdr:colOff>1238250</xdr:colOff>
      <xdr:row>2</xdr:row>
      <xdr:rowOff>62905</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0" y="57150"/>
          <a:ext cx="1495425" cy="529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Q46"/>
  <sheetViews>
    <sheetView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77" t="s">
        <v>0</v>
      </c>
      <c r="B1" s="278"/>
      <c r="C1" s="278"/>
      <c r="D1" s="278"/>
      <c r="E1" s="278"/>
      <c r="F1" s="278"/>
      <c r="G1" s="278"/>
      <c r="H1" s="278"/>
      <c r="I1" s="278"/>
      <c r="J1" s="278"/>
      <c r="K1" s="278"/>
      <c r="L1" s="279"/>
    </row>
    <row r="2" spans="1:21" ht="15.75" x14ac:dyDescent="0.25">
      <c r="A2" s="277" t="s">
        <v>58</v>
      </c>
      <c r="B2" s="278"/>
      <c r="C2" s="278"/>
      <c r="D2" s="278"/>
      <c r="E2" s="278"/>
      <c r="F2" s="278"/>
      <c r="G2" s="278"/>
      <c r="H2" s="278"/>
      <c r="I2" s="278"/>
      <c r="J2" s="278"/>
      <c r="K2" s="278"/>
      <c r="L2" s="279"/>
    </row>
    <row r="3" spans="1:21" ht="15.75" x14ac:dyDescent="0.25">
      <c r="A3" s="280" t="s">
        <v>247</v>
      </c>
      <c r="B3" s="281"/>
      <c r="C3" s="281"/>
      <c r="D3" s="281"/>
      <c r="E3" s="281"/>
      <c r="F3" s="281"/>
      <c r="G3" s="281"/>
      <c r="H3" s="281"/>
      <c r="I3" s="281"/>
      <c r="J3" s="281"/>
      <c r="K3" s="281"/>
      <c r="L3" s="282"/>
    </row>
    <row r="4" spans="1:21" ht="15.75" x14ac:dyDescent="0.25">
      <c r="A4" s="51"/>
      <c r="B4" s="2"/>
      <c r="C4" s="2"/>
      <c r="D4" s="2"/>
      <c r="E4" s="2"/>
      <c r="F4" s="40"/>
      <c r="G4" s="41"/>
      <c r="H4" s="41"/>
      <c r="I4" s="41"/>
      <c r="J4" s="41"/>
      <c r="K4" s="41"/>
      <c r="L4" s="42"/>
    </row>
    <row r="5" spans="1:21" x14ac:dyDescent="0.25">
      <c r="A5" s="52"/>
      <c r="B5" s="20"/>
      <c r="C5" s="20"/>
      <c r="D5" s="20"/>
      <c r="E5" s="20"/>
      <c r="F5" s="43" t="s">
        <v>16</v>
      </c>
      <c r="G5" s="20"/>
      <c r="H5" s="20"/>
      <c r="I5" s="20"/>
      <c r="J5" s="20"/>
      <c r="K5" s="20"/>
      <c r="L5" s="44"/>
    </row>
    <row r="6" spans="1:21" ht="37.5" customHeight="1" x14ac:dyDescent="0.25">
      <c r="A6" s="52"/>
      <c r="B6" s="88" t="s">
        <v>32</v>
      </c>
      <c r="C6" s="89" t="s">
        <v>6</v>
      </c>
      <c r="D6" s="88" t="s">
        <v>2</v>
      </c>
      <c r="E6" s="20"/>
      <c r="F6" s="305" t="s">
        <v>68</v>
      </c>
      <c r="G6" s="306"/>
      <c r="H6" s="306"/>
      <c r="I6" s="306"/>
      <c r="J6" s="306"/>
      <c r="K6" s="306"/>
      <c r="L6" s="307"/>
      <c r="N6" s="20"/>
      <c r="O6" s="20"/>
      <c r="S6" s="3" t="s">
        <v>1</v>
      </c>
      <c r="T6" s="4" t="s">
        <v>6</v>
      </c>
      <c r="U6" s="3" t="s">
        <v>2</v>
      </c>
    </row>
    <row r="7" spans="1:21" x14ac:dyDescent="0.25">
      <c r="A7" s="53"/>
      <c r="B7" s="156">
        <v>65000</v>
      </c>
      <c r="C7" s="157">
        <v>12</v>
      </c>
      <c r="D7" s="7">
        <f>+B7*C7</f>
        <v>780000</v>
      </c>
      <c r="E7" s="20"/>
      <c r="F7" s="305"/>
      <c r="G7" s="306"/>
      <c r="H7" s="306"/>
      <c r="I7" s="306"/>
      <c r="J7" s="306"/>
      <c r="K7" s="306"/>
      <c r="L7" s="307"/>
      <c r="N7" s="20"/>
      <c r="O7" s="20"/>
      <c r="R7" s="1" t="s">
        <v>9</v>
      </c>
      <c r="S7" s="6">
        <f>B7</f>
        <v>65000</v>
      </c>
      <c r="T7" s="7">
        <f>IF(C10&lt;12,C10,12)</f>
        <v>12</v>
      </c>
      <c r="U7" s="7">
        <f>+S7*T7</f>
        <v>780000</v>
      </c>
    </row>
    <row r="8" spans="1:21" ht="17.25" customHeight="1" x14ac:dyDescent="0.25">
      <c r="A8" s="87" t="s">
        <v>67</v>
      </c>
      <c r="B8" s="156"/>
      <c r="C8" s="8">
        <f>IF(B8&gt;0,12-C7,0)</f>
        <v>0</v>
      </c>
      <c r="D8" s="8">
        <f>+B8*C8</f>
        <v>0</v>
      </c>
      <c r="E8" s="20"/>
      <c r="F8" s="312" t="s">
        <v>31</v>
      </c>
      <c r="G8" s="306"/>
      <c r="H8" s="306"/>
      <c r="I8" s="306"/>
      <c r="J8" s="306"/>
      <c r="K8" s="306"/>
      <c r="L8" s="307"/>
      <c r="N8" s="20"/>
      <c r="O8" s="20"/>
      <c r="R8" s="311" t="s">
        <v>21</v>
      </c>
      <c r="S8" s="6"/>
      <c r="T8" s="8"/>
      <c r="U8" s="7"/>
    </row>
    <row r="9" spans="1:21" x14ac:dyDescent="0.25">
      <c r="A9" s="86"/>
      <c r="B9" s="308"/>
      <c r="C9" s="309"/>
      <c r="D9" s="310"/>
      <c r="E9" s="20"/>
      <c r="F9" s="305"/>
      <c r="G9" s="306"/>
      <c r="H9" s="306"/>
      <c r="I9" s="306"/>
      <c r="J9" s="306"/>
      <c r="K9" s="306"/>
      <c r="L9" s="307"/>
      <c r="N9" s="20"/>
      <c r="O9" s="20"/>
      <c r="R9" s="311"/>
      <c r="S9" s="308"/>
      <c r="T9" s="309"/>
      <c r="U9" s="310"/>
    </row>
    <row r="10" spans="1:21" ht="23.25" customHeight="1" x14ac:dyDescent="0.25">
      <c r="A10" s="52"/>
      <c r="B10" s="90"/>
      <c r="C10" s="90">
        <f>SUM(C7:C9)</f>
        <v>12</v>
      </c>
      <c r="D10" s="90">
        <f>SUM(D7:D9)</f>
        <v>780000</v>
      </c>
      <c r="E10" s="20"/>
      <c r="F10" s="305"/>
      <c r="G10" s="306"/>
      <c r="H10" s="306"/>
      <c r="I10" s="306"/>
      <c r="J10" s="306"/>
      <c r="K10" s="306"/>
      <c r="L10" s="307"/>
      <c r="N10" s="20"/>
      <c r="O10" s="20"/>
      <c r="S10" s="9"/>
      <c r="T10" s="9">
        <f>SUM(T7:T9)</f>
        <v>12</v>
      </c>
      <c r="U10" s="9">
        <f>SUM(U7:U9)</f>
        <v>780000</v>
      </c>
    </row>
    <row r="11" spans="1:21" x14ac:dyDescent="0.25">
      <c r="A11" s="52"/>
      <c r="B11" s="20"/>
      <c r="C11" s="20"/>
      <c r="D11" s="20"/>
      <c r="E11" s="20"/>
      <c r="F11" s="45"/>
      <c r="G11" s="29"/>
      <c r="H11" s="29"/>
      <c r="I11" s="29"/>
      <c r="J11" s="29"/>
      <c r="K11" s="29"/>
      <c r="L11" s="46"/>
      <c r="N11" s="20"/>
      <c r="O11" s="20"/>
    </row>
    <row r="12" spans="1:21" x14ac:dyDescent="0.25">
      <c r="A12" s="52"/>
      <c r="B12" s="30" t="s">
        <v>23</v>
      </c>
      <c r="C12" s="31"/>
      <c r="D12" s="31"/>
      <c r="E12" s="20"/>
      <c r="F12" s="47" t="s">
        <v>17</v>
      </c>
      <c r="G12" s="32"/>
      <c r="H12" s="32"/>
      <c r="I12" s="32"/>
      <c r="J12" s="32"/>
      <c r="K12" s="32"/>
      <c r="L12" s="48"/>
      <c r="N12" s="20"/>
      <c r="O12" s="20"/>
      <c r="S12" s="10" t="s">
        <v>12</v>
      </c>
      <c r="T12" s="11"/>
      <c r="U12" s="11"/>
    </row>
    <row r="13" spans="1:21" x14ac:dyDescent="0.25">
      <c r="A13" s="52"/>
      <c r="B13" s="33" t="s">
        <v>4</v>
      </c>
      <c r="C13" s="20"/>
      <c r="D13" s="34">
        <f>VLOOKUP(D10,$B$35:$E$46,3)</f>
        <v>0</v>
      </c>
      <c r="E13" s="20"/>
      <c r="F13" s="49"/>
      <c r="G13" s="12"/>
      <c r="H13" s="12"/>
      <c r="I13" s="12"/>
      <c r="J13" s="12"/>
      <c r="K13" s="12"/>
      <c r="L13" s="50"/>
      <c r="N13" s="20"/>
      <c r="O13" s="20"/>
      <c r="S13" s="5" t="s">
        <v>4</v>
      </c>
      <c r="U13" s="13">
        <f>VLOOKUP(U10,$B$35:$E$46,3)</f>
        <v>0</v>
      </c>
    </row>
    <row r="14" spans="1:21" x14ac:dyDescent="0.25">
      <c r="A14" s="52"/>
      <c r="B14" s="20" t="s">
        <v>11</v>
      </c>
      <c r="C14" s="35">
        <f>IF($D$10&gt;$B$46,$C$45,IF(ISNA(VLOOKUP($D$10,$C$35:$C$46,1)),0,VLOOKUP($D$10,$C$35:$C$46,1)))</f>
        <v>600000</v>
      </c>
      <c r="D14" s="35"/>
      <c r="E14" s="20"/>
      <c r="F14" s="57" t="s">
        <v>7</v>
      </c>
      <c r="G14" s="54"/>
      <c r="H14" s="54"/>
      <c r="I14" s="54"/>
      <c r="J14" s="54"/>
      <c r="K14" s="54"/>
      <c r="L14" s="55"/>
      <c r="N14" s="20"/>
      <c r="O14" s="20"/>
      <c r="S14" s="1" t="s">
        <v>11</v>
      </c>
      <c r="T14" s="14">
        <f>IF(U10&gt;$B$46,$C$45,IF(ISNA(VLOOKUP(U10,$C$35:$C$46,1)),0,VLOOKUP(U10,$C$35:$C$46,1)))</f>
        <v>600000</v>
      </c>
      <c r="U14" s="14"/>
    </row>
    <row r="15" spans="1:21" ht="31.5" customHeight="1" x14ac:dyDescent="0.25">
      <c r="A15" s="52"/>
      <c r="B15" s="36" t="s">
        <v>10</v>
      </c>
      <c r="C15" s="37">
        <f>+$D$10-$C$14</f>
        <v>180000</v>
      </c>
      <c r="D15" s="20"/>
      <c r="E15" s="20"/>
      <c r="F15" s="53" t="s">
        <v>18</v>
      </c>
      <c r="G15" s="20"/>
      <c r="H15" s="20"/>
      <c r="I15" s="20"/>
      <c r="J15" s="20"/>
      <c r="K15" s="20"/>
      <c r="L15" s="44"/>
      <c r="S15" s="15" t="s">
        <v>10</v>
      </c>
      <c r="T15" s="16">
        <f>+U10-T14</f>
        <v>180000</v>
      </c>
    </row>
    <row r="16" spans="1:21" ht="15" customHeight="1" x14ac:dyDescent="0.25">
      <c r="A16" s="52"/>
      <c r="B16" s="173" t="s">
        <v>13</v>
      </c>
      <c r="C16" s="182">
        <f>IF($D$10&gt;$C$14,VLOOKUP($D$10,$B$35:$E$46,4))</f>
        <v>0.05</v>
      </c>
      <c r="D16" s="34">
        <f>ROUND(C15*C16,0)</f>
        <v>9000</v>
      </c>
      <c r="E16" s="20"/>
      <c r="F16" s="313" t="s">
        <v>19</v>
      </c>
      <c r="G16" s="314"/>
      <c r="H16" s="314"/>
      <c r="I16" s="314"/>
      <c r="J16" s="314"/>
      <c r="K16" s="314"/>
      <c r="L16" s="315"/>
      <c r="S16" s="5" t="s">
        <v>13</v>
      </c>
      <c r="T16" s="17">
        <f>IF(U10&gt;T14,VLOOKUP(U10,$B$35:$E$46,4))</f>
        <v>0.05</v>
      </c>
      <c r="U16" s="13">
        <f>ROUND(T15*T16,0)</f>
        <v>9000</v>
      </c>
    </row>
    <row r="17" spans="1:43" ht="15.75" thickBot="1" x14ac:dyDescent="0.3">
      <c r="A17" s="52"/>
      <c r="B17" s="20"/>
      <c r="C17" s="20"/>
      <c r="D17" s="20"/>
      <c r="E17" s="20"/>
      <c r="F17" s="52" t="s">
        <v>34</v>
      </c>
      <c r="G17" s="20"/>
      <c r="H17" s="20"/>
      <c r="I17" s="20"/>
      <c r="J17" s="20"/>
      <c r="K17" s="20"/>
      <c r="L17" s="44"/>
    </row>
    <row r="18" spans="1:43" ht="19.5" thickBot="1" x14ac:dyDescent="0.35">
      <c r="A18" s="52"/>
      <c r="B18" s="183" t="s">
        <v>14</v>
      </c>
      <c r="C18" s="184"/>
      <c r="D18" s="178">
        <f>+D13+D16</f>
        <v>9000</v>
      </c>
      <c r="E18" s="20"/>
      <c r="F18" s="52" t="s">
        <v>20</v>
      </c>
      <c r="G18" s="20"/>
      <c r="H18" s="20"/>
      <c r="I18" s="20"/>
      <c r="J18" s="20"/>
      <c r="K18" s="20"/>
      <c r="L18" s="44"/>
      <c r="S18" s="5" t="s">
        <v>14</v>
      </c>
      <c r="U18" s="18">
        <f>+U13+U16</f>
        <v>9000</v>
      </c>
    </row>
    <row r="19" spans="1:43" s="20" customFormat="1" x14ac:dyDescent="0.25">
      <c r="A19" s="52"/>
      <c r="B19" s="33"/>
      <c r="D19" s="175"/>
      <c r="F19" s="56" t="s">
        <v>8</v>
      </c>
      <c r="L19" s="44"/>
      <c r="S19" s="21"/>
      <c r="U19" s="175"/>
      <c r="AQ19" s="1"/>
    </row>
    <row r="20" spans="1:43" x14ac:dyDescent="0.25">
      <c r="A20" s="52"/>
      <c r="B20" s="20"/>
      <c r="C20" s="20"/>
      <c r="D20" s="20"/>
      <c r="E20" s="20"/>
      <c r="F20" s="299" t="s">
        <v>248</v>
      </c>
      <c r="G20" s="20"/>
      <c r="H20" s="20"/>
      <c r="I20" s="20"/>
      <c r="J20" s="20"/>
      <c r="K20" s="20"/>
      <c r="L20" s="44"/>
    </row>
    <row r="21" spans="1:43" x14ac:dyDescent="0.25">
      <c r="A21" s="52"/>
      <c r="B21" s="180" t="s">
        <v>30</v>
      </c>
      <c r="C21" s="181"/>
      <c r="D21" s="181"/>
      <c r="E21" s="20"/>
      <c r="F21" s="52"/>
      <c r="G21" s="20"/>
      <c r="H21" s="20"/>
      <c r="I21" s="20"/>
      <c r="J21" s="20"/>
      <c r="K21" s="20"/>
      <c r="L21" s="44"/>
    </row>
    <row r="22" spans="1:43" x14ac:dyDescent="0.25">
      <c r="A22" s="52"/>
      <c r="B22" s="38" t="s">
        <v>25</v>
      </c>
      <c r="C22" s="20"/>
      <c r="D22" s="39">
        <f>U18</f>
        <v>9000</v>
      </c>
      <c r="E22" s="20"/>
      <c r="F22" s="91" t="s">
        <v>69</v>
      </c>
      <c r="G22" s="20"/>
      <c r="H22" s="20"/>
      <c r="I22" s="20"/>
      <c r="J22" s="20"/>
      <c r="K22" s="20"/>
      <c r="L22" s="44"/>
    </row>
    <row r="23" spans="1:43" x14ac:dyDescent="0.25">
      <c r="A23" s="52"/>
      <c r="B23" s="20" t="s">
        <v>24</v>
      </c>
      <c r="C23" s="20"/>
      <c r="D23" s="39">
        <f>+D18</f>
        <v>9000</v>
      </c>
      <c r="E23" s="20"/>
      <c r="F23" s="52"/>
      <c r="G23" s="20"/>
      <c r="H23" s="20"/>
      <c r="I23" s="20"/>
      <c r="J23" s="20"/>
      <c r="K23" s="20"/>
      <c r="L23" s="44"/>
    </row>
    <row r="24" spans="1:43" ht="15.75" thickBot="1" x14ac:dyDescent="0.3">
      <c r="A24" s="52"/>
      <c r="B24" s="38" t="s">
        <v>26</v>
      </c>
      <c r="C24" s="20"/>
      <c r="D24" s="37">
        <f>ROUND(IF(C8&gt;0,(D22/12*$C$7),0),0)</f>
        <v>0</v>
      </c>
      <c r="E24" s="20"/>
      <c r="F24" s="52"/>
      <c r="G24" s="20"/>
      <c r="H24" s="20"/>
      <c r="I24" s="20"/>
      <c r="J24" s="20"/>
      <c r="K24" s="20"/>
      <c r="L24" s="44"/>
    </row>
    <row r="25" spans="1:43" ht="15.75" thickBot="1" x14ac:dyDescent="0.3">
      <c r="A25" s="52"/>
      <c r="B25" s="20" t="s">
        <v>22</v>
      </c>
      <c r="C25" s="20"/>
      <c r="D25" s="19">
        <f>IF((D23-D24)&lt;0,D24+D23-D24,(D23-D24))</f>
        <v>9000</v>
      </c>
      <c r="E25" s="20"/>
      <c r="F25" s="52"/>
      <c r="G25" s="20"/>
      <c r="H25" s="20"/>
      <c r="I25" s="20"/>
      <c r="J25" s="20"/>
      <c r="K25" s="20"/>
      <c r="L25" s="44"/>
    </row>
    <row r="26" spans="1:43" ht="20.25" thickBot="1" x14ac:dyDescent="0.35">
      <c r="A26" s="52"/>
      <c r="B26" s="176" t="s">
        <v>15</v>
      </c>
      <c r="C26" s="177"/>
      <c r="D26" s="179">
        <f>IF(C8=0,D25/C7,D25/C8)</f>
        <v>750</v>
      </c>
      <c r="E26" s="20"/>
      <c r="F26" s="52"/>
      <c r="G26" s="20"/>
      <c r="H26" s="20"/>
      <c r="I26" s="20"/>
      <c r="J26" s="20"/>
      <c r="K26" s="20"/>
      <c r="L26" s="44"/>
    </row>
    <row r="27" spans="1:43" x14ac:dyDescent="0.25">
      <c r="A27" s="49"/>
      <c r="B27" s="12"/>
      <c r="C27" s="12"/>
      <c r="D27" s="12"/>
      <c r="E27" s="12"/>
      <c r="F27" s="92"/>
      <c r="G27" s="12"/>
      <c r="H27" s="12"/>
      <c r="I27" s="12"/>
      <c r="J27" s="12"/>
      <c r="K27" s="12"/>
      <c r="L27" s="50"/>
      <c r="M27" s="20"/>
    </row>
    <row r="28" spans="1:43" x14ac:dyDescent="0.25">
      <c r="A28" s="20"/>
      <c r="B28" s="20"/>
      <c r="C28" s="20"/>
      <c r="D28" s="20"/>
      <c r="E28" s="20"/>
      <c r="F28" s="20"/>
      <c r="G28" s="20"/>
      <c r="H28" s="20"/>
    </row>
    <row r="29" spans="1:43" x14ac:dyDescent="0.25">
      <c r="A29" s="20"/>
      <c r="B29" s="20"/>
      <c r="C29" s="20"/>
      <c r="D29" s="20"/>
      <c r="E29" s="20"/>
      <c r="F29" s="20"/>
      <c r="G29" s="20"/>
      <c r="H29" s="20"/>
    </row>
    <row r="30" spans="1:43" x14ac:dyDescent="0.25">
      <c r="A30" s="20"/>
      <c r="B30" s="20"/>
      <c r="C30" s="20"/>
      <c r="D30" s="20"/>
      <c r="E30" s="20"/>
      <c r="F30" s="20"/>
      <c r="G30" s="20"/>
      <c r="H30" s="20"/>
    </row>
    <row r="31" spans="1:43" x14ac:dyDescent="0.25">
      <c r="A31" s="20"/>
      <c r="B31" s="20"/>
      <c r="C31" s="20"/>
      <c r="D31" s="20"/>
      <c r="E31" s="20"/>
      <c r="G31" s="20"/>
      <c r="H31" s="20"/>
    </row>
    <row r="32" spans="1:43" ht="15" customHeight="1" x14ac:dyDescent="0.25">
      <c r="A32" s="302" t="s">
        <v>27</v>
      </c>
      <c r="B32" s="303"/>
      <c r="C32" s="303"/>
      <c r="D32" s="303"/>
      <c r="E32" s="304"/>
      <c r="G32" s="20"/>
      <c r="H32" s="20"/>
    </row>
    <row r="33" spans="1:8" x14ac:dyDescent="0.25">
      <c r="A33" s="302" t="s">
        <v>70</v>
      </c>
      <c r="B33" s="303"/>
      <c r="C33" s="303"/>
      <c r="D33" s="303"/>
      <c r="E33" s="304"/>
    </row>
    <row r="34" spans="1:8" s="22" customFormat="1" x14ac:dyDescent="0.25">
      <c r="A34" s="23" t="s">
        <v>3</v>
      </c>
      <c r="B34" s="24" t="s">
        <v>28</v>
      </c>
      <c r="C34" s="24" t="s">
        <v>29</v>
      </c>
      <c r="D34" s="24" t="s">
        <v>4</v>
      </c>
      <c r="E34" s="24" t="s">
        <v>5</v>
      </c>
      <c r="F34" s="1"/>
      <c r="G34" s="20"/>
      <c r="H34" s="20"/>
    </row>
    <row r="35" spans="1:8" s="22" customFormat="1" ht="15.75" x14ac:dyDescent="0.3">
      <c r="A35" s="25">
        <v>1</v>
      </c>
      <c r="B35" s="26">
        <v>0</v>
      </c>
      <c r="C35" s="26">
        <v>600000</v>
      </c>
      <c r="D35" s="8">
        <v>0</v>
      </c>
      <c r="E35" s="27">
        <v>0</v>
      </c>
      <c r="F35" s="1"/>
      <c r="G35" s="28"/>
      <c r="H35" s="28"/>
    </row>
    <row r="36" spans="1:8" s="22" customFormat="1" ht="15.75" x14ac:dyDescent="0.3">
      <c r="A36" s="25">
        <v>2</v>
      </c>
      <c r="B36" s="26">
        <f t="shared" ref="B36:B41" si="0">+C35+1-0.1</f>
        <v>600000.9</v>
      </c>
      <c r="C36" s="26">
        <v>1200000.1000000001</v>
      </c>
      <c r="D36" s="94">
        <v>0</v>
      </c>
      <c r="E36" s="93">
        <v>0.05</v>
      </c>
      <c r="F36" s="1"/>
      <c r="G36" s="20"/>
      <c r="H36" s="20"/>
    </row>
    <row r="37" spans="1:8" s="22" customFormat="1" ht="15.75" x14ac:dyDescent="0.3">
      <c r="A37" s="25">
        <v>3</v>
      </c>
      <c r="B37" s="26">
        <f t="shared" si="0"/>
        <v>1200001</v>
      </c>
      <c r="C37" s="26">
        <v>1800000.1</v>
      </c>
      <c r="D37" s="94">
        <v>30000</v>
      </c>
      <c r="E37" s="93">
        <v>0.1</v>
      </c>
      <c r="F37" s="1"/>
      <c r="G37" s="20"/>
      <c r="H37" s="20"/>
    </row>
    <row r="38" spans="1:8" s="22" customFormat="1" ht="15.75" x14ac:dyDescent="0.3">
      <c r="A38" s="25">
        <v>4</v>
      </c>
      <c r="B38" s="26">
        <f t="shared" si="0"/>
        <v>1800001</v>
      </c>
      <c r="C38" s="26">
        <v>2500000.1</v>
      </c>
      <c r="D38" s="94">
        <v>90000</v>
      </c>
      <c r="E38" s="93">
        <v>0.15</v>
      </c>
      <c r="F38" s="1"/>
      <c r="G38" s="20"/>
      <c r="H38" s="20"/>
    </row>
    <row r="39" spans="1:8" s="22" customFormat="1" ht="15.75" x14ac:dyDescent="0.3">
      <c r="A39" s="25">
        <v>5</v>
      </c>
      <c r="B39" s="26">
        <f t="shared" si="0"/>
        <v>2500001</v>
      </c>
      <c r="C39" s="26">
        <v>3500000.1</v>
      </c>
      <c r="D39" s="94">
        <v>195000</v>
      </c>
      <c r="E39" s="93">
        <v>0.17499999999999999</v>
      </c>
      <c r="F39" s="1"/>
      <c r="G39" s="20"/>
      <c r="H39" s="20"/>
    </row>
    <row r="40" spans="1:8" s="22" customFormat="1" ht="15.75" x14ac:dyDescent="0.3">
      <c r="A40" s="25">
        <v>6</v>
      </c>
      <c r="B40" s="26">
        <f t="shared" si="0"/>
        <v>3500001</v>
      </c>
      <c r="C40" s="26">
        <v>5000000.0999999996</v>
      </c>
      <c r="D40" s="94">
        <v>370000</v>
      </c>
      <c r="E40" s="93">
        <v>0.2</v>
      </c>
      <c r="F40" s="1"/>
      <c r="G40" s="20"/>
      <c r="H40" s="20"/>
    </row>
    <row r="41" spans="1:8" s="22" customFormat="1" ht="15.75" x14ac:dyDescent="0.3">
      <c r="A41" s="25">
        <v>7</v>
      </c>
      <c r="B41" s="26">
        <f t="shared" si="0"/>
        <v>5000001</v>
      </c>
      <c r="C41" s="26">
        <v>8000000.0999999996</v>
      </c>
      <c r="D41" s="94">
        <v>670000</v>
      </c>
      <c r="E41" s="93">
        <v>0.22500000000000001</v>
      </c>
      <c r="F41" s="1"/>
      <c r="G41" s="20"/>
      <c r="H41" s="20"/>
    </row>
    <row r="42" spans="1:8" s="22" customFormat="1" ht="15.75" x14ac:dyDescent="0.3">
      <c r="A42" s="25">
        <v>8</v>
      </c>
      <c r="B42" s="26">
        <f t="shared" ref="B42:B45" si="1">+C41+1-0.1</f>
        <v>8000001</v>
      </c>
      <c r="C42" s="26">
        <v>12000000.1</v>
      </c>
      <c r="D42" s="94">
        <v>1345000</v>
      </c>
      <c r="E42" s="93">
        <v>0.25</v>
      </c>
      <c r="F42" s="1"/>
      <c r="G42" s="20"/>
      <c r="H42" s="20"/>
    </row>
    <row r="43" spans="1:8" s="22" customFormat="1" ht="15.75" x14ac:dyDescent="0.3">
      <c r="A43" s="25">
        <v>9</v>
      </c>
      <c r="B43" s="26">
        <f t="shared" si="1"/>
        <v>12000001</v>
      </c>
      <c r="C43" s="26">
        <v>30000000.100000001</v>
      </c>
      <c r="D43" s="94">
        <v>2345000</v>
      </c>
      <c r="E43" s="93">
        <v>0.27500000000000002</v>
      </c>
      <c r="F43" s="1"/>
      <c r="G43" s="20"/>
      <c r="H43" s="20"/>
    </row>
    <row r="44" spans="1:8" s="22" customFormat="1" ht="15.75" x14ac:dyDescent="0.3">
      <c r="A44" s="25">
        <v>10</v>
      </c>
      <c r="B44" s="26">
        <f t="shared" si="1"/>
        <v>30000001</v>
      </c>
      <c r="C44" s="26">
        <v>50000000.100000001</v>
      </c>
      <c r="D44" s="94">
        <v>7295000</v>
      </c>
      <c r="E44" s="93">
        <v>0.3</v>
      </c>
      <c r="F44" s="1"/>
      <c r="G44" s="20"/>
      <c r="H44" s="20"/>
    </row>
    <row r="45" spans="1:8" s="22" customFormat="1" ht="15.75" x14ac:dyDescent="0.3">
      <c r="A45" s="25">
        <v>11</v>
      </c>
      <c r="B45" s="26">
        <f t="shared" si="1"/>
        <v>50000001</v>
      </c>
      <c r="C45" s="26">
        <v>75000000.099999994</v>
      </c>
      <c r="D45" s="94">
        <v>13295000</v>
      </c>
      <c r="E45" s="93">
        <v>0.32500000000000001</v>
      </c>
      <c r="F45" s="1"/>
      <c r="G45" s="20"/>
      <c r="H45" s="20"/>
    </row>
    <row r="46" spans="1:8" s="22" customFormat="1" ht="15.75" x14ac:dyDescent="0.3">
      <c r="A46" s="25">
        <v>12</v>
      </c>
      <c r="B46" s="26">
        <f>+C45+1-0.1</f>
        <v>75000001</v>
      </c>
      <c r="C46" s="26">
        <v>0</v>
      </c>
      <c r="D46" s="94">
        <v>21420000</v>
      </c>
      <c r="E46" s="93">
        <v>0.35</v>
      </c>
      <c r="F46" s="1"/>
      <c r="G46" s="20"/>
      <c r="H46" s="20"/>
    </row>
  </sheetData>
  <sheetProtection algorithmName="SHA-512" hashValue="i4ppBsAUY/NY1ob0JQBjIFx+gx8J+je1bpiaEYmhX1JVLVYkCAUm2nz3YyrnThGm4o/oivI+4rZ/Pp48cgsseQ==" saltValue="pqroyPZeaPgH8XzZRat9zQ==" spinCount="100000" sheet="1" selectLockedCells="1"/>
  <mergeCells count="8">
    <mergeCell ref="A33:E33"/>
    <mergeCell ref="F6:L7"/>
    <mergeCell ref="B9:D9"/>
    <mergeCell ref="S9:U9"/>
    <mergeCell ref="R8:R9"/>
    <mergeCell ref="F8:L10"/>
    <mergeCell ref="F16:L16"/>
    <mergeCell ref="A32:E32"/>
  </mergeCells>
  <dataValidations count="5">
    <dataValidation allowBlank="1" showInputMessage="1" showErrorMessage="1" promptTitle="FinanTax Consulting:" prompt="use this row if there is any salary review during the period. Insert new salary after review and remaining months." sqref="R8" xr:uid="{00000000-0002-0000-0000-000000000000}"/>
    <dataValidation allowBlank="1" showInputMessage="1" showErrorMessage="1" promptTitle="FinanTax Consulting:" prompt="Insert Monthly Salary, Including all benefits." sqref="A7 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0000000-0002-0000-0000-000003000000}"/>
    <dataValidation allowBlank="1" showInputMessage="1" showErrorMessage="1" promptTitle="FinanTax Consulting:" prompt="use this row if there is any salary increament during the period. Insert new salary after increament and remaining months." sqref="A8:A9" xr:uid="{00000000-0002-0000-0000-000004000000}"/>
  </dataValidations>
  <hyperlinks>
    <hyperlink ref="F19" r:id="rId1" xr:uid="{00000000-0004-0000-0000-000000000000}"/>
    <hyperlink ref="F20" r:id="rId2" xr:uid="{BA158BF6-92A0-403C-BCA1-978D59B55D17}"/>
  </hyperlinks>
  <printOptions horizontalCentered="1"/>
  <pageMargins left="0.34" right="0.23" top="0.99" bottom="0.75" header="0.3" footer="0.3"/>
  <pageSetup scale="8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rgb="FF00B050"/>
    <pageSetUpPr fitToPage="1"/>
  </sheetPr>
  <dimension ref="A1:Q76"/>
  <sheetViews>
    <sheetView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96" customFormat="1" ht="15.75" customHeight="1" x14ac:dyDescent="0.2">
      <c r="A1" s="283" t="s">
        <v>71</v>
      </c>
      <c r="B1" s="284"/>
      <c r="C1" s="284"/>
      <c r="D1" s="284"/>
      <c r="E1" s="284"/>
      <c r="F1" s="284"/>
      <c r="G1" s="284"/>
      <c r="H1" s="284"/>
      <c r="I1" s="284"/>
      <c r="J1" s="95"/>
      <c r="K1" s="95"/>
      <c r="L1" s="95"/>
    </row>
    <row r="2" spans="1:17" s="96" customFormat="1" ht="15.75" customHeight="1" x14ac:dyDescent="0.2">
      <c r="A2" s="283" t="s">
        <v>72</v>
      </c>
      <c r="B2" s="284"/>
      <c r="C2" s="284"/>
      <c r="D2" s="284"/>
      <c r="E2" s="284"/>
      <c r="F2" s="284"/>
      <c r="G2" s="284"/>
      <c r="H2" s="284"/>
      <c r="I2" s="284"/>
      <c r="J2" s="95"/>
      <c r="K2" s="95"/>
      <c r="L2" s="95"/>
    </row>
    <row r="3" spans="1:17" s="96" customFormat="1" ht="15.75" customHeight="1" thickBot="1" x14ac:dyDescent="0.25">
      <c r="A3" s="283" t="s">
        <v>247</v>
      </c>
      <c r="B3" s="284"/>
      <c r="C3" s="284"/>
      <c r="D3" s="284"/>
      <c r="E3" s="284"/>
      <c r="F3" s="284"/>
      <c r="G3" s="284"/>
      <c r="H3" s="284"/>
      <c r="I3" s="284"/>
      <c r="J3" s="95"/>
      <c r="K3" s="95"/>
      <c r="L3" s="95"/>
    </row>
    <row r="4" spans="1:17" x14ac:dyDescent="0.25">
      <c r="A4" s="325"/>
      <c r="B4" s="326"/>
      <c r="C4" s="326"/>
      <c r="D4" s="326"/>
      <c r="E4" s="326"/>
      <c r="F4" s="326"/>
      <c r="G4" s="326"/>
      <c r="H4" s="326"/>
      <c r="I4" s="327"/>
      <c r="J4" s="97"/>
      <c r="K4" s="97"/>
      <c r="L4" s="97"/>
      <c r="M4" s="97"/>
      <c r="N4" s="97"/>
      <c r="O4" s="97"/>
      <c r="P4" s="97"/>
      <c r="Q4" s="97"/>
    </row>
    <row r="5" spans="1:17" ht="60" customHeight="1" x14ac:dyDescent="0.25">
      <c r="A5" s="328" t="s">
        <v>73</v>
      </c>
      <c r="B5" s="329"/>
      <c r="C5" s="330"/>
      <c r="D5" s="98" t="s">
        <v>35</v>
      </c>
      <c r="E5" s="99" t="s">
        <v>36</v>
      </c>
      <c r="F5" s="99" t="s">
        <v>37</v>
      </c>
      <c r="G5" s="99" t="s">
        <v>38</v>
      </c>
      <c r="H5" s="99" t="s">
        <v>39</v>
      </c>
      <c r="I5" s="100" t="s">
        <v>40</v>
      </c>
      <c r="J5" s="101"/>
      <c r="K5" s="102"/>
      <c r="L5" s="103"/>
      <c r="M5" s="97"/>
      <c r="N5" s="97"/>
      <c r="O5" s="97"/>
      <c r="P5" s="97"/>
      <c r="Q5" s="97"/>
    </row>
    <row r="6" spans="1:17" x14ac:dyDescent="0.25">
      <c r="A6" s="331">
        <v>650000</v>
      </c>
      <c r="B6" s="332"/>
      <c r="C6" s="333"/>
      <c r="D6" s="337" t="s">
        <v>41</v>
      </c>
      <c r="E6" s="186"/>
      <c r="F6" s="186"/>
      <c r="G6" s="186"/>
      <c r="H6" s="337" t="s">
        <v>42</v>
      </c>
      <c r="I6" s="339" t="s">
        <v>43</v>
      </c>
      <c r="J6" s="97"/>
      <c r="K6" s="103"/>
      <c r="L6" s="104"/>
      <c r="M6" s="97"/>
      <c r="N6" s="97"/>
      <c r="O6" s="97"/>
      <c r="P6" s="97"/>
      <c r="Q6" s="97"/>
    </row>
    <row r="7" spans="1:17" ht="15" customHeight="1" x14ac:dyDescent="0.25">
      <c r="A7" s="334"/>
      <c r="B7" s="335"/>
      <c r="C7" s="336"/>
      <c r="D7" s="338"/>
      <c r="E7" s="187"/>
      <c r="F7" s="187"/>
      <c r="G7" s="187"/>
      <c r="H7" s="338"/>
      <c r="I7" s="340"/>
      <c r="J7" s="97"/>
      <c r="K7" s="103"/>
      <c r="L7" s="103"/>
      <c r="M7" s="97"/>
      <c r="N7" s="97"/>
      <c r="O7" s="97"/>
      <c r="P7" s="97"/>
      <c r="Q7" s="97"/>
    </row>
    <row r="8" spans="1:17" ht="22.5" customHeight="1" thickBot="1" x14ac:dyDescent="0.3">
      <c r="A8" s="105"/>
      <c r="B8" s="316"/>
      <c r="C8" s="316"/>
      <c r="D8" s="106">
        <f>VLOOKUP(A6,$B$30:$E$37,3)</f>
        <v>10000</v>
      </c>
      <c r="E8" s="106">
        <f>IF($A$6&gt;$B$37,$C$36,IF(ISNA(VLOOKUP($A$6,$C$30:$C$37,1)),0,VLOOKUP($A$6,$C$30:$C$37,1)))</f>
        <v>600000.1</v>
      </c>
      <c r="F8" s="106">
        <f>IF(E8&gt;0,A6-E8,0)</f>
        <v>49999.900000000023</v>
      </c>
      <c r="G8" s="107">
        <f>IF($A$6&gt;$E$8,VLOOKUP($A$6,$B$30:$E$37,4),0)</f>
        <v>0.1</v>
      </c>
      <c r="H8" s="106">
        <f>F8*G8</f>
        <v>4999.9900000000025</v>
      </c>
      <c r="I8" s="108">
        <f>+D8+H8</f>
        <v>14999.990000000002</v>
      </c>
      <c r="J8" s="97"/>
      <c r="K8" s="97"/>
      <c r="L8" s="97"/>
      <c r="M8" s="97"/>
      <c r="N8" s="97"/>
      <c r="O8" s="97"/>
      <c r="P8" s="97"/>
      <c r="Q8" s="97"/>
    </row>
    <row r="9" spans="1:17" ht="16.5" thickTop="1" thickBot="1" x14ac:dyDescent="0.3">
      <c r="A9" s="105"/>
      <c r="B9" s="109"/>
      <c r="C9" s="109"/>
      <c r="D9" s="110"/>
      <c r="E9" s="110"/>
      <c r="F9" s="110"/>
      <c r="G9" s="110"/>
      <c r="H9" s="110"/>
      <c r="I9" s="111"/>
      <c r="J9" s="97"/>
      <c r="K9" s="97"/>
      <c r="L9" s="97"/>
      <c r="M9" s="97"/>
      <c r="N9" s="97"/>
      <c r="O9" s="97"/>
      <c r="P9" s="97"/>
      <c r="Q9" s="97"/>
    </row>
    <row r="10" spans="1:17" ht="18.75" thickBot="1" x14ac:dyDescent="0.3">
      <c r="A10" s="112"/>
      <c r="B10" s="113"/>
      <c r="C10" s="113"/>
      <c r="D10" s="114"/>
      <c r="E10" s="114"/>
      <c r="F10" s="317" t="s">
        <v>75</v>
      </c>
      <c r="G10" s="318"/>
      <c r="H10" s="319"/>
      <c r="I10" s="185">
        <f>I8</f>
        <v>14999.990000000002</v>
      </c>
      <c r="J10" s="97"/>
      <c r="K10" s="97"/>
      <c r="L10" s="97"/>
      <c r="M10" s="97"/>
      <c r="N10" s="97"/>
      <c r="O10" s="97"/>
      <c r="P10" s="97"/>
      <c r="Q10" s="97"/>
    </row>
    <row r="11" spans="1:17" x14ac:dyDescent="0.25">
      <c r="A11" s="115"/>
      <c r="B11" s="116"/>
      <c r="C11" s="116"/>
      <c r="D11" s="117"/>
      <c r="E11" s="117"/>
      <c r="F11" s="117"/>
      <c r="G11" s="117"/>
      <c r="H11" s="117"/>
      <c r="I11" s="118"/>
      <c r="J11" s="97"/>
      <c r="K11" s="97"/>
      <c r="L11" s="97"/>
      <c r="M11" s="97"/>
      <c r="N11" s="97"/>
      <c r="O11" s="97"/>
      <c r="P11" s="97"/>
      <c r="Q11" s="97"/>
    </row>
    <row r="12" spans="1:17" ht="19.5" x14ac:dyDescent="0.25">
      <c r="A12" s="119" t="s">
        <v>7</v>
      </c>
      <c r="B12" s="120"/>
      <c r="C12" s="120"/>
      <c r="D12" s="120"/>
      <c r="E12" s="120"/>
      <c r="F12" s="120"/>
      <c r="G12" s="121"/>
      <c r="H12" s="122"/>
      <c r="I12" s="118"/>
      <c r="J12" s="97"/>
      <c r="K12" s="103"/>
      <c r="L12" s="97"/>
      <c r="M12" s="97"/>
      <c r="N12" s="97"/>
      <c r="O12" s="97"/>
      <c r="P12" s="97"/>
      <c r="Q12" s="97"/>
    </row>
    <row r="13" spans="1:17" ht="19.5" x14ac:dyDescent="0.25">
      <c r="A13" s="123" t="s">
        <v>18</v>
      </c>
      <c r="B13" s="124"/>
      <c r="C13" s="124"/>
      <c r="D13" s="124"/>
      <c r="E13" s="124"/>
      <c r="F13" s="124"/>
      <c r="G13" s="125"/>
      <c r="H13" s="122"/>
      <c r="I13" s="118"/>
      <c r="J13" s="97"/>
      <c r="K13" s="103"/>
      <c r="L13" s="97"/>
      <c r="M13" s="97"/>
      <c r="N13" s="97"/>
      <c r="O13" s="97"/>
      <c r="P13" s="97"/>
      <c r="Q13" s="97"/>
    </row>
    <row r="14" spans="1:17" ht="14.25" customHeight="1" x14ac:dyDescent="0.25">
      <c r="A14" s="320" t="s">
        <v>19</v>
      </c>
      <c r="B14" s="321"/>
      <c r="C14" s="321"/>
      <c r="D14" s="321"/>
      <c r="E14" s="321"/>
      <c r="F14" s="321"/>
      <c r="G14" s="322"/>
      <c r="H14" s="122"/>
      <c r="I14" s="118"/>
      <c r="J14" s="97"/>
      <c r="K14" s="103"/>
      <c r="L14" s="97"/>
      <c r="M14" s="97"/>
      <c r="N14" s="97"/>
      <c r="O14" s="97"/>
      <c r="P14" s="97"/>
      <c r="Q14" s="97"/>
    </row>
    <row r="15" spans="1:17" ht="14.25" customHeight="1" x14ac:dyDescent="0.25">
      <c r="A15" s="126" t="s">
        <v>34</v>
      </c>
      <c r="B15" s="124"/>
      <c r="C15" s="124"/>
      <c r="D15" s="124"/>
      <c r="E15" s="124"/>
      <c r="F15" s="124"/>
      <c r="G15" s="125"/>
      <c r="H15" s="122"/>
      <c r="I15" s="118"/>
      <c r="J15" s="127"/>
      <c r="K15" s="97"/>
      <c r="L15" s="97"/>
      <c r="M15" s="97"/>
      <c r="N15" s="97"/>
      <c r="O15" s="97"/>
      <c r="P15" s="97"/>
      <c r="Q15" s="97"/>
    </row>
    <row r="16" spans="1:17" ht="14.25" customHeight="1" x14ac:dyDescent="0.25">
      <c r="A16" s="126" t="s">
        <v>20</v>
      </c>
      <c r="B16" s="124"/>
      <c r="C16" s="124"/>
      <c r="D16" s="124"/>
      <c r="E16" s="124"/>
      <c r="F16" s="124"/>
      <c r="G16" s="125"/>
      <c r="H16" s="122"/>
      <c r="I16" s="118"/>
    </row>
    <row r="17" spans="1:9" ht="14.25" customHeight="1" x14ac:dyDescent="0.25">
      <c r="A17" s="128" t="s">
        <v>8</v>
      </c>
      <c r="B17" s="124"/>
      <c r="C17" s="124"/>
      <c r="D17" s="124"/>
      <c r="E17" s="124"/>
      <c r="F17" s="124"/>
      <c r="G17" s="125"/>
      <c r="H17" s="122"/>
      <c r="I17" s="118"/>
    </row>
    <row r="18" spans="1:9" ht="14.25" customHeight="1" x14ac:dyDescent="0.25">
      <c r="A18" s="300" t="s">
        <v>248</v>
      </c>
      <c r="B18" s="124"/>
      <c r="C18" s="124"/>
      <c r="D18" s="124"/>
      <c r="E18" s="124"/>
      <c r="F18" s="124"/>
      <c r="G18" s="125"/>
      <c r="H18" s="122"/>
      <c r="I18" s="118"/>
    </row>
    <row r="19" spans="1:9" ht="14.25" customHeight="1" x14ac:dyDescent="0.25">
      <c r="A19" s="126" t="s">
        <v>76</v>
      </c>
      <c r="B19" s="124"/>
      <c r="C19" s="124"/>
      <c r="D19" s="124"/>
      <c r="E19" s="124"/>
      <c r="F19" s="124"/>
      <c r="G19" s="125"/>
      <c r="H19" s="129"/>
      <c r="I19" s="129"/>
    </row>
    <row r="20" spans="1:9" x14ac:dyDescent="0.25">
      <c r="A20" s="130"/>
      <c r="B20" s="131"/>
      <c r="C20" s="131"/>
      <c r="D20" s="131"/>
      <c r="E20" s="131"/>
      <c r="F20" s="131"/>
      <c r="G20" s="132"/>
      <c r="H20" s="129"/>
      <c r="I20" s="129"/>
    </row>
    <row r="21" spans="1:9" x14ac:dyDescent="0.25">
      <c r="A21" s="130"/>
      <c r="B21" s="131"/>
      <c r="C21" s="131"/>
      <c r="D21" s="131"/>
      <c r="E21" s="131"/>
      <c r="F21" s="131"/>
      <c r="G21" s="132"/>
      <c r="H21" s="129"/>
      <c r="I21" s="129"/>
    </row>
    <row r="22" spans="1:9" x14ac:dyDescent="0.25">
      <c r="A22" s="130"/>
      <c r="B22" s="131"/>
      <c r="C22" s="97"/>
      <c r="D22" s="131"/>
      <c r="E22" s="131"/>
      <c r="F22" s="131"/>
      <c r="G22" s="132"/>
      <c r="H22" s="129"/>
      <c r="I22" s="129"/>
    </row>
    <row r="23" spans="1:9" x14ac:dyDescent="0.25">
      <c r="A23" s="130"/>
      <c r="B23" s="131"/>
      <c r="C23" s="131"/>
      <c r="D23" s="131"/>
      <c r="E23" s="131"/>
      <c r="F23" s="131"/>
      <c r="G23" s="132"/>
      <c r="H23" s="129"/>
      <c r="I23" s="129"/>
    </row>
    <row r="24" spans="1:9" x14ac:dyDescent="0.25">
      <c r="A24" s="133"/>
      <c r="B24" s="134"/>
      <c r="C24" s="134"/>
      <c r="D24" s="134"/>
      <c r="E24" s="134"/>
      <c r="F24" s="134"/>
      <c r="G24" s="135"/>
      <c r="H24" s="129"/>
      <c r="I24" s="129"/>
    </row>
    <row r="25" spans="1:9" s="138" customFormat="1" ht="14.25" x14ac:dyDescent="0.2">
      <c r="A25" s="136"/>
      <c r="B25" s="137"/>
      <c r="C25" s="137"/>
      <c r="D25" s="137"/>
      <c r="E25" s="137"/>
      <c r="F25" s="137"/>
      <c r="G25" s="129"/>
      <c r="H25" s="129"/>
      <c r="I25" s="129"/>
    </row>
    <row r="26" spans="1:9" s="138" customFormat="1" ht="14.25" x14ac:dyDescent="0.2">
      <c r="A26" s="136"/>
      <c r="B26" s="137"/>
      <c r="C26" s="137"/>
      <c r="D26" s="137"/>
      <c r="E26" s="137"/>
      <c r="F26" s="137"/>
      <c r="G26" s="129"/>
      <c r="H26" s="129"/>
      <c r="I26" s="129"/>
    </row>
    <row r="27" spans="1:9" s="138" customFormat="1" ht="14.25" x14ac:dyDescent="0.2">
      <c r="A27" s="136"/>
      <c r="B27" s="137"/>
      <c r="C27" s="137"/>
      <c r="D27" s="137"/>
      <c r="E27" s="137"/>
      <c r="F27" s="137"/>
      <c r="H27" s="129"/>
      <c r="I27" s="129"/>
    </row>
    <row r="28" spans="1:9" s="138" customFormat="1" ht="14.25" x14ac:dyDescent="0.2">
      <c r="A28" s="136"/>
      <c r="B28" s="324" t="s">
        <v>78</v>
      </c>
      <c r="C28" s="324"/>
      <c r="D28" s="324"/>
      <c r="E28" s="324"/>
      <c r="F28" s="137"/>
      <c r="H28" s="129"/>
      <c r="I28" s="129"/>
    </row>
    <row r="29" spans="1:9" s="138" customFormat="1" ht="14.25" x14ac:dyDescent="0.2">
      <c r="A29" s="139" t="s">
        <v>3</v>
      </c>
      <c r="B29" s="323" t="s">
        <v>44</v>
      </c>
      <c r="C29" s="323"/>
      <c r="D29" s="140" t="s">
        <v>4</v>
      </c>
      <c r="E29" s="141" t="s">
        <v>5</v>
      </c>
      <c r="F29" s="137"/>
      <c r="G29" s="129"/>
      <c r="H29" s="129"/>
      <c r="I29" s="129"/>
    </row>
    <row r="30" spans="1:9" s="138" customFormat="1" ht="14.25" x14ac:dyDescent="0.2">
      <c r="A30" s="142">
        <v>1</v>
      </c>
      <c r="B30" s="143">
        <v>0</v>
      </c>
      <c r="C30" s="143">
        <v>400000</v>
      </c>
      <c r="D30" s="144">
        <v>0</v>
      </c>
      <c r="E30" s="145">
        <v>0</v>
      </c>
      <c r="F30" s="137"/>
      <c r="G30" s="129"/>
      <c r="H30" s="129"/>
      <c r="I30" s="129"/>
    </row>
    <row r="31" spans="1:9" s="138" customFormat="1" ht="14.25" x14ac:dyDescent="0.2">
      <c r="A31" s="142">
        <v>2</v>
      </c>
      <c r="B31" s="143">
        <f>+C30+1-0.1</f>
        <v>400000.9</v>
      </c>
      <c r="C31" s="143">
        <v>600000.1</v>
      </c>
      <c r="D31" s="146">
        <v>0</v>
      </c>
      <c r="E31" s="147">
        <v>0.05</v>
      </c>
      <c r="F31" s="137"/>
      <c r="G31" s="129"/>
      <c r="H31" s="129"/>
      <c r="I31" s="129"/>
    </row>
    <row r="32" spans="1:9" s="138" customFormat="1" ht="14.25" x14ac:dyDescent="0.2">
      <c r="A32" s="142">
        <v>3</v>
      </c>
      <c r="B32" s="143">
        <f t="shared" ref="B32:B37" si="0">+C31+1-0.1</f>
        <v>600001</v>
      </c>
      <c r="C32" s="143">
        <v>1200000.1000000001</v>
      </c>
      <c r="D32" s="146">
        <v>10000</v>
      </c>
      <c r="E32" s="147">
        <v>0.1</v>
      </c>
      <c r="F32" s="137"/>
      <c r="G32" s="129"/>
      <c r="H32" s="129"/>
      <c r="I32" s="129"/>
    </row>
    <row r="33" spans="1:10" s="138" customFormat="1" ht="14.25" x14ac:dyDescent="0.2">
      <c r="A33" s="142">
        <v>4</v>
      </c>
      <c r="B33" s="143">
        <f t="shared" si="0"/>
        <v>1200001</v>
      </c>
      <c r="C33" s="143">
        <v>2400000.1</v>
      </c>
      <c r="D33" s="146">
        <v>70000</v>
      </c>
      <c r="E33" s="147">
        <v>0.15</v>
      </c>
      <c r="F33" s="137"/>
      <c r="G33" s="129"/>
      <c r="H33" s="129"/>
      <c r="I33" s="129"/>
    </row>
    <row r="34" spans="1:10" s="138" customFormat="1" ht="14.25" x14ac:dyDescent="0.2">
      <c r="A34" s="142">
        <v>5</v>
      </c>
      <c r="B34" s="143">
        <f t="shared" si="0"/>
        <v>2400001</v>
      </c>
      <c r="C34" s="143">
        <v>3000000.1</v>
      </c>
      <c r="D34" s="146">
        <v>250000</v>
      </c>
      <c r="E34" s="147">
        <v>0.2</v>
      </c>
      <c r="F34" s="137"/>
      <c r="G34" s="129"/>
      <c r="H34" s="129"/>
      <c r="I34" s="129"/>
    </row>
    <row r="35" spans="1:10" s="138" customFormat="1" ht="14.25" x14ac:dyDescent="0.2">
      <c r="A35" s="142">
        <v>6</v>
      </c>
      <c r="B35" s="143">
        <f t="shared" si="0"/>
        <v>3000001</v>
      </c>
      <c r="C35" s="143">
        <v>4000000.1</v>
      </c>
      <c r="D35" s="146">
        <v>370000</v>
      </c>
      <c r="E35" s="147">
        <v>0.25</v>
      </c>
      <c r="F35" s="137"/>
      <c r="G35" s="129"/>
      <c r="H35" s="129"/>
      <c r="I35" s="129"/>
    </row>
    <row r="36" spans="1:10" s="138" customFormat="1" ht="14.25" x14ac:dyDescent="0.2">
      <c r="A36" s="142">
        <v>7</v>
      </c>
      <c r="B36" s="143">
        <f t="shared" si="0"/>
        <v>4000001</v>
      </c>
      <c r="C36" s="143">
        <v>6000000.0999999996</v>
      </c>
      <c r="D36" s="146">
        <v>620000</v>
      </c>
      <c r="E36" s="147">
        <v>0.3</v>
      </c>
      <c r="F36" s="137"/>
      <c r="G36" s="129"/>
      <c r="H36" s="129"/>
      <c r="I36" s="129"/>
    </row>
    <row r="37" spans="1:10" s="138" customFormat="1" ht="14.25" x14ac:dyDescent="0.2">
      <c r="A37" s="142">
        <v>8</v>
      </c>
      <c r="B37" s="143">
        <f t="shared" si="0"/>
        <v>6000001</v>
      </c>
      <c r="C37" s="143">
        <v>0</v>
      </c>
      <c r="D37" s="146">
        <v>1220000</v>
      </c>
      <c r="E37" s="147">
        <v>0.35</v>
      </c>
      <c r="F37" s="137"/>
      <c r="G37" s="129"/>
      <c r="H37" s="129"/>
      <c r="I37" s="129"/>
    </row>
    <row r="38" spans="1:10" hidden="1" x14ac:dyDescent="0.25">
      <c r="A38" s="149"/>
      <c r="B38" s="149"/>
      <c r="C38" s="149"/>
      <c r="D38" s="149"/>
      <c r="E38" s="149"/>
      <c r="F38" s="149"/>
      <c r="G38" s="116"/>
      <c r="H38" s="116"/>
      <c r="I38" s="116"/>
      <c r="J38" s="116"/>
    </row>
    <row r="39" spans="1:10" hidden="1" x14ac:dyDescent="0.25">
      <c r="A39" s="149"/>
      <c r="B39" s="149"/>
      <c r="C39" s="149"/>
      <c r="D39" s="149"/>
      <c r="E39" s="149"/>
      <c r="F39" s="149"/>
      <c r="G39" s="116"/>
      <c r="H39" s="116"/>
      <c r="I39" s="116"/>
      <c r="J39" s="116"/>
    </row>
    <row r="40" spans="1:10" hidden="1" x14ac:dyDescent="0.25">
      <c r="A40" s="149"/>
      <c r="B40" s="149"/>
      <c r="C40" s="149"/>
      <c r="D40" s="149"/>
      <c r="E40" s="149"/>
      <c r="F40" s="149"/>
      <c r="G40" s="116"/>
      <c r="H40" s="116"/>
      <c r="I40" s="116"/>
      <c r="J40" s="116"/>
    </row>
    <row r="41" spans="1:10" hidden="1" x14ac:dyDescent="0.25">
      <c r="A41" s="149"/>
      <c r="B41" s="149"/>
      <c r="C41" s="149"/>
      <c r="D41" s="149"/>
      <c r="E41" s="149"/>
      <c r="F41" s="149"/>
      <c r="G41" s="116"/>
      <c r="H41" s="116"/>
      <c r="I41" s="116"/>
      <c r="J41" s="116"/>
    </row>
    <row r="42" spans="1:10" hidden="1" x14ac:dyDescent="0.25">
      <c r="A42" s="149"/>
      <c r="B42" s="150" t="s">
        <v>74</v>
      </c>
      <c r="C42" s="149"/>
      <c r="D42" s="149"/>
      <c r="E42" s="149"/>
      <c r="F42" s="149"/>
      <c r="G42" s="116"/>
      <c r="H42" s="116"/>
      <c r="I42" s="116"/>
      <c r="J42" s="116"/>
    </row>
    <row r="43" spans="1:10" hidden="1" x14ac:dyDescent="0.25">
      <c r="A43" s="142"/>
      <c r="B43" s="150" t="s">
        <v>77</v>
      </c>
      <c r="C43" s="151"/>
      <c r="D43" s="148"/>
      <c r="E43" s="152"/>
      <c r="F43" s="149"/>
      <c r="G43" s="116"/>
      <c r="H43" s="116"/>
      <c r="I43" s="116"/>
      <c r="J43" s="116"/>
    </row>
    <row r="44" spans="1:10" x14ac:dyDescent="0.25">
      <c r="A44" s="142"/>
      <c r="B44" s="151"/>
      <c r="C44" s="151"/>
      <c r="D44" s="148"/>
      <c r="E44" s="152"/>
      <c r="F44" s="149"/>
      <c r="G44" s="116"/>
      <c r="H44" s="116"/>
      <c r="I44" s="116"/>
      <c r="J44" s="116"/>
    </row>
    <row r="45" spans="1:10" x14ac:dyDescent="0.25">
      <c r="A45" s="142"/>
      <c r="B45" s="151"/>
      <c r="C45" s="151"/>
      <c r="D45" s="153"/>
      <c r="E45" s="153"/>
      <c r="F45" s="153"/>
      <c r="G45" s="116"/>
      <c r="H45" s="116"/>
      <c r="I45" s="116"/>
      <c r="J45" s="116"/>
    </row>
    <row r="46" spans="1:10" x14ac:dyDescent="0.25">
      <c r="A46" s="142"/>
      <c r="B46" s="151"/>
      <c r="C46" s="151"/>
      <c r="D46" s="153"/>
      <c r="E46" s="153"/>
      <c r="F46" s="153"/>
      <c r="G46" s="116"/>
      <c r="H46" s="116"/>
      <c r="I46" s="116"/>
      <c r="J46" s="116"/>
    </row>
    <row r="47" spans="1:10" x14ac:dyDescent="0.25">
      <c r="A47" s="142"/>
      <c r="B47" s="151"/>
      <c r="C47" s="151"/>
      <c r="D47" s="153"/>
      <c r="E47" s="153"/>
      <c r="F47" s="153"/>
      <c r="G47" s="116"/>
      <c r="H47" s="116"/>
      <c r="I47" s="116"/>
      <c r="J47" s="116"/>
    </row>
    <row r="48" spans="1:10" x14ac:dyDescent="0.25">
      <c r="A48" s="142"/>
      <c r="B48" s="151"/>
      <c r="C48" s="151"/>
      <c r="D48" s="153"/>
      <c r="E48" s="153"/>
      <c r="F48" s="153"/>
      <c r="G48" s="116"/>
      <c r="H48" s="116"/>
      <c r="I48" s="116"/>
      <c r="J48" s="116"/>
    </row>
    <row r="49" spans="1:10" x14ac:dyDescent="0.25">
      <c r="A49" s="142"/>
      <c r="B49" s="151"/>
      <c r="C49" s="151"/>
      <c r="D49" s="153"/>
      <c r="E49" s="153"/>
      <c r="F49" s="153"/>
      <c r="G49" s="116"/>
      <c r="H49" s="116"/>
      <c r="I49" s="116"/>
      <c r="J49" s="116"/>
    </row>
    <row r="50" spans="1:10" x14ac:dyDescent="0.25">
      <c r="A50" s="142"/>
      <c r="B50" s="151"/>
      <c r="C50" s="151"/>
      <c r="D50" s="153"/>
      <c r="E50" s="153"/>
      <c r="F50" s="153"/>
      <c r="G50" s="116"/>
      <c r="H50" s="116"/>
      <c r="I50" s="116"/>
      <c r="J50" s="116"/>
    </row>
    <row r="51" spans="1:10" x14ac:dyDescent="0.25">
      <c r="A51" s="142"/>
      <c r="B51" s="151"/>
      <c r="C51" s="151"/>
      <c r="D51" s="153"/>
      <c r="E51" s="153"/>
      <c r="F51" s="153"/>
      <c r="G51" s="116"/>
      <c r="H51" s="116"/>
      <c r="I51" s="116"/>
      <c r="J51" s="116"/>
    </row>
    <row r="52" spans="1:10" x14ac:dyDescent="0.25">
      <c r="A52" s="142"/>
      <c r="B52" s="151"/>
      <c r="C52" s="151"/>
      <c r="D52" s="153"/>
      <c r="E52" s="153"/>
      <c r="F52" s="153"/>
      <c r="G52" s="116"/>
      <c r="H52" s="116"/>
      <c r="I52" s="116"/>
      <c r="J52" s="116"/>
    </row>
    <row r="53" spans="1:10" x14ac:dyDescent="0.25">
      <c r="A53" s="142"/>
      <c r="B53" s="151"/>
      <c r="C53" s="151"/>
      <c r="D53" s="153"/>
      <c r="E53" s="153"/>
      <c r="F53" s="153"/>
      <c r="G53" s="116"/>
      <c r="H53" s="116"/>
      <c r="I53" s="116"/>
      <c r="J53" s="116"/>
    </row>
    <row r="54" spans="1:10" x14ac:dyDescent="0.25">
      <c r="A54" s="142"/>
      <c r="B54" s="151"/>
      <c r="C54" s="151"/>
      <c r="D54" s="153"/>
      <c r="E54" s="153"/>
      <c r="F54" s="153"/>
      <c r="G54" s="116"/>
      <c r="H54" s="116"/>
      <c r="I54" s="116"/>
      <c r="J54" s="116"/>
    </row>
    <row r="55" spans="1:10" x14ac:dyDescent="0.25">
      <c r="A55" s="142"/>
      <c r="B55" s="151"/>
      <c r="C55" s="151"/>
      <c r="D55" s="153"/>
      <c r="E55" s="153"/>
      <c r="F55" s="153"/>
      <c r="G55" s="116"/>
      <c r="H55" s="116"/>
      <c r="I55" s="116"/>
      <c r="J55" s="116"/>
    </row>
    <row r="56" spans="1:10" x14ac:dyDescent="0.25">
      <c r="A56" s="142"/>
      <c r="B56" s="151"/>
      <c r="C56" s="151"/>
      <c r="D56" s="153"/>
      <c r="E56" s="153"/>
      <c r="F56" s="153"/>
      <c r="G56" s="116"/>
      <c r="H56" s="116"/>
      <c r="I56" s="116"/>
      <c r="J56" s="116"/>
    </row>
    <row r="57" spans="1:10" x14ac:dyDescent="0.25">
      <c r="A57" s="142"/>
      <c r="B57" s="151"/>
      <c r="C57" s="151"/>
      <c r="D57" s="153"/>
      <c r="E57" s="153"/>
      <c r="F57" s="153"/>
      <c r="G57" s="116"/>
      <c r="H57" s="116"/>
      <c r="I57" s="116"/>
      <c r="J57" s="116"/>
    </row>
    <row r="58" spans="1:10" x14ac:dyDescent="0.25">
      <c r="A58" s="142"/>
      <c r="B58" s="151"/>
      <c r="C58" s="151"/>
      <c r="D58" s="153"/>
      <c r="E58" s="153"/>
      <c r="F58" s="153"/>
      <c r="G58" s="116"/>
      <c r="H58" s="116"/>
      <c r="I58" s="116"/>
      <c r="J58" s="116"/>
    </row>
    <row r="59" spans="1:10" x14ac:dyDescent="0.25">
      <c r="A59" s="142"/>
      <c r="B59" s="151"/>
      <c r="C59" s="151"/>
      <c r="D59" s="153"/>
      <c r="E59" s="153"/>
      <c r="F59" s="153"/>
      <c r="G59" s="116"/>
      <c r="H59" s="116"/>
      <c r="I59" s="116"/>
      <c r="J59" s="116"/>
    </row>
    <row r="60" spans="1:10" x14ac:dyDescent="0.25">
      <c r="A60" s="142"/>
      <c r="B60" s="151"/>
      <c r="C60" s="151"/>
      <c r="D60" s="153"/>
      <c r="E60" s="153"/>
      <c r="F60" s="153"/>
      <c r="G60" s="116"/>
      <c r="H60" s="116"/>
      <c r="I60" s="116"/>
      <c r="J60" s="116"/>
    </row>
    <row r="61" spans="1:10" x14ac:dyDescent="0.25">
      <c r="A61" s="142"/>
      <c r="B61" s="151"/>
      <c r="C61" s="151"/>
      <c r="D61" s="153"/>
      <c r="E61" s="153"/>
      <c r="F61" s="153"/>
      <c r="G61" s="116"/>
      <c r="H61" s="116"/>
      <c r="I61" s="116"/>
      <c r="J61" s="116"/>
    </row>
    <row r="62" spans="1:10" x14ac:dyDescent="0.25">
      <c r="A62" s="142"/>
      <c r="B62" s="151"/>
      <c r="C62" s="151"/>
      <c r="D62" s="153"/>
      <c r="E62" s="153"/>
      <c r="F62" s="153"/>
      <c r="G62" s="116"/>
      <c r="H62" s="116"/>
      <c r="I62" s="116"/>
      <c r="J62" s="116"/>
    </row>
    <row r="63" spans="1:10" x14ac:dyDescent="0.25">
      <c r="A63" s="142"/>
      <c r="B63" s="151"/>
      <c r="C63" s="151"/>
      <c r="D63" s="153"/>
      <c r="E63" s="153"/>
      <c r="F63" s="153"/>
      <c r="G63" s="116"/>
      <c r="H63" s="116"/>
      <c r="I63" s="116"/>
      <c r="J63" s="116"/>
    </row>
    <row r="64" spans="1:10" x14ac:dyDescent="0.25">
      <c r="A64" s="154"/>
      <c r="B64" s="155"/>
      <c r="C64" s="155"/>
      <c r="D64" s="116"/>
      <c r="E64" s="116"/>
      <c r="F64" s="116"/>
      <c r="G64" s="116"/>
      <c r="H64" s="116"/>
      <c r="I64" s="116"/>
      <c r="J64" s="116"/>
    </row>
    <row r="65" spans="1:10" x14ac:dyDescent="0.25">
      <c r="A65" s="154"/>
      <c r="B65" s="155"/>
      <c r="C65" s="155"/>
      <c r="D65" s="116"/>
      <c r="E65" s="116"/>
      <c r="F65" s="116"/>
      <c r="G65" s="116"/>
      <c r="H65" s="116"/>
      <c r="I65" s="116"/>
      <c r="J65" s="116"/>
    </row>
    <row r="66" spans="1:10" x14ac:dyDescent="0.25">
      <c r="A66" s="154"/>
      <c r="B66" s="155"/>
      <c r="C66" s="155"/>
      <c r="D66" s="116"/>
      <c r="E66" s="116"/>
      <c r="F66" s="116"/>
      <c r="G66" s="116"/>
      <c r="H66" s="116"/>
      <c r="I66" s="116"/>
      <c r="J66" s="116"/>
    </row>
    <row r="67" spans="1:10" x14ac:dyDescent="0.25">
      <c r="A67" s="154"/>
      <c r="B67" s="155"/>
      <c r="C67" s="155"/>
      <c r="D67" s="116"/>
      <c r="E67" s="116"/>
      <c r="F67" s="116"/>
      <c r="G67" s="116"/>
      <c r="H67" s="116"/>
      <c r="I67" s="116"/>
      <c r="J67" s="116"/>
    </row>
    <row r="68" spans="1:10" x14ac:dyDescent="0.25">
      <c r="A68" s="154"/>
      <c r="B68" s="155"/>
      <c r="C68" s="155"/>
      <c r="D68" s="116"/>
      <c r="E68" s="116"/>
      <c r="F68" s="116"/>
      <c r="G68" s="116"/>
      <c r="H68" s="116"/>
      <c r="I68" s="116"/>
      <c r="J68" s="116"/>
    </row>
    <row r="69" spans="1:10" x14ac:dyDescent="0.25">
      <c r="A69" s="154"/>
      <c r="B69" s="155"/>
      <c r="C69" s="155"/>
      <c r="D69" s="116"/>
      <c r="E69" s="116"/>
      <c r="F69" s="116"/>
      <c r="G69" s="116"/>
      <c r="H69" s="116"/>
      <c r="I69" s="116"/>
      <c r="J69" s="116"/>
    </row>
    <row r="70" spans="1:10" x14ac:dyDescent="0.25">
      <c r="A70" s="154"/>
      <c r="B70" s="155"/>
      <c r="C70" s="155"/>
      <c r="D70" s="116"/>
      <c r="E70" s="116"/>
      <c r="F70" s="116"/>
      <c r="G70" s="116"/>
      <c r="H70" s="116"/>
      <c r="I70" s="116"/>
      <c r="J70" s="116"/>
    </row>
    <row r="71" spans="1:10" x14ac:dyDescent="0.25">
      <c r="A71" s="154"/>
      <c r="B71" s="155"/>
      <c r="C71" s="155"/>
      <c r="D71" s="116"/>
      <c r="E71" s="116"/>
      <c r="F71" s="116"/>
      <c r="G71" s="116"/>
      <c r="H71" s="116"/>
      <c r="I71" s="116"/>
      <c r="J71" s="116"/>
    </row>
    <row r="72" spans="1:10" x14ac:dyDescent="0.25">
      <c r="A72" s="154"/>
      <c r="B72" s="155"/>
      <c r="C72" s="155"/>
      <c r="D72" s="116"/>
      <c r="E72" s="116"/>
      <c r="F72" s="116"/>
      <c r="G72" s="116"/>
      <c r="H72" s="116"/>
      <c r="I72" s="116"/>
      <c r="J72" s="116"/>
    </row>
    <row r="73" spans="1:10" hidden="1" x14ac:dyDescent="0.25">
      <c r="A73" s="97" t="s">
        <v>46</v>
      </c>
      <c r="B73" s="97"/>
      <c r="C73" s="97" t="s">
        <v>47</v>
      </c>
      <c r="D73" s="97"/>
      <c r="E73" s="97"/>
      <c r="F73" s="97"/>
      <c r="G73" s="97"/>
      <c r="H73" s="97"/>
      <c r="I73" s="97"/>
      <c r="J73" s="97"/>
    </row>
    <row r="74" spans="1:10" hidden="1" x14ac:dyDescent="0.25">
      <c r="B74" s="97"/>
      <c r="C74" s="97" t="s">
        <v>49</v>
      </c>
      <c r="D74" s="97"/>
      <c r="E74" s="97"/>
      <c r="F74" s="97"/>
      <c r="G74" s="97"/>
      <c r="H74" s="97"/>
      <c r="I74" s="97"/>
      <c r="J74" s="97"/>
    </row>
    <row r="75" spans="1:10" hidden="1" x14ac:dyDescent="0.25">
      <c r="A75" s="97" t="s">
        <v>50</v>
      </c>
      <c r="B75" s="97"/>
      <c r="C75" s="97"/>
      <c r="D75" s="97"/>
      <c r="E75" s="97"/>
      <c r="F75" s="97"/>
      <c r="G75" s="97"/>
      <c r="H75" s="97"/>
      <c r="I75" s="97"/>
      <c r="J75" s="97"/>
    </row>
    <row r="76" spans="1:10" x14ac:dyDescent="0.25">
      <c r="A76" s="97"/>
      <c r="B76" s="97"/>
      <c r="C76" s="97"/>
      <c r="D76" s="97"/>
      <c r="E76" s="97"/>
      <c r="F76" s="97"/>
      <c r="G76" s="97"/>
      <c r="H76" s="97"/>
      <c r="I76" s="97"/>
      <c r="J76" s="97"/>
    </row>
  </sheetData>
  <sheetProtection algorithmName="SHA-512" hashValue="yzVniCkV90KWuijrUReuzGjIz6bl8AHSq46lPGSWJvH6fbvD9tizg2Cpwzmr5lhysh/C8KdAxio8ZBYBYjbSPw==" saltValue="cTNW1onMtXNoclywP5D2WA==" spinCount="100000" sheet="1" selectLockedCells="1"/>
  <mergeCells count="11">
    <mergeCell ref="A4:I4"/>
    <mergeCell ref="A5:C5"/>
    <mergeCell ref="A6:C7"/>
    <mergeCell ref="D6:D7"/>
    <mergeCell ref="H6:H7"/>
    <mergeCell ref="I6:I7"/>
    <mergeCell ref="B8:C8"/>
    <mergeCell ref="F10:H10"/>
    <mergeCell ref="A14:G14"/>
    <mergeCell ref="B29:C29"/>
    <mergeCell ref="B28:E28"/>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44"/>
  <sheetViews>
    <sheetView zoomScale="90" zoomScaleNormal="90" workbookViewId="0">
      <selection activeCell="B5" sqref="B5:C5"/>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285" t="s">
        <v>51</v>
      </c>
      <c r="B1" s="286"/>
      <c r="C1" s="286"/>
      <c r="D1" s="286"/>
      <c r="E1" s="286"/>
      <c r="F1" s="286"/>
      <c r="G1" s="286"/>
      <c r="H1" s="286"/>
      <c r="I1" s="287"/>
    </row>
    <row r="2" spans="1:12" ht="15.75" x14ac:dyDescent="0.25">
      <c r="A2" s="288" t="s">
        <v>52</v>
      </c>
      <c r="B2" s="289"/>
      <c r="C2" s="289"/>
      <c r="D2" s="289"/>
      <c r="E2" s="289"/>
      <c r="F2" s="289"/>
      <c r="G2" s="289"/>
      <c r="H2" s="289"/>
      <c r="I2" s="290"/>
    </row>
    <row r="3" spans="1:12" ht="15.75" x14ac:dyDescent="0.25">
      <c r="A3" s="291" t="s">
        <v>247</v>
      </c>
      <c r="B3" s="292"/>
      <c r="C3" s="292"/>
      <c r="D3" s="292"/>
      <c r="E3" s="292"/>
      <c r="F3" s="292"/>
      <c r="G3" s="292"/>
      <c r="H3" s="292"/>
      <c r="I3" s="293"/>
    </row>
    <row r="4" spans="1:12" ht="15.75" thickBot="1" x14ac:dyDescent="0.3">
      <c r="D4" s="77"/>
      <c r="E4" s="77"/>
      <c r="F4" s="77"/>
      <c r="G4" s="77"/>
      <c r="H4" s="77"/>
      <c r="I4" s="77"/>
    </row>
    <row r="5" spans="1:12" ht="36" x14ac:dyDescent="0.25">
      <c r="A5" s="252" t="s">
        <v>182</v>
      </c>
      <c r="B5" s="346" t="s">
        <v>54</v>
      </c>
      <c r="C5" s="347"/>
      <c r="D5" s="80" t="s">
        <v>35</v>
      </c>
      <c r="E5" s="81" t="s">
        <v>36</v>
      </c>
      <c r="F5" s="81" t="s">
        <v>37</v>
      </c>
      <c r="G5" s="81" t="s">
        <v>38</v>
      </c>
      <c r="H5" s="81" t="s">
        <v>39</v>
      </c>
      <c r="I5" s="82" t="s">
        <v>40</v>
      </c>
      <c r="J5" s="58"/>
      <c r="K5" s="59"/>
      <c r="L5" s="60"/>
    </row>
    <row r="6" spans="1:12" ht="18.75" x14ac:dyDescent="0.3">
      <c r="A6" s="341" t="s">
        <v>57</v>
      </c>
      <c r="B6" s="342"/>
      <c r="C6" s="343"/>
      <c r="D6" s="78" t="s">
        <v>41</v>
      </c>
      <c r="E6" s="74"/>
      <c r="F6" s="74"/>
      <c r="G6" s="74"/>
      <c r="H6" s="78" t="s">
        <v>42</v>
      </c>
      <c r="I6" s="79" t="s">
        <v>43</v>
      </c>
      <c r="K6" s="60"/>
      <c r="L6" s="61"/>
    </row>
    <row r="7" spans="1:12" ht="27.75" customHeight="1" x14ac:dyDescent="0.3">
      <c r="A7" s="344">
        <v>1000000</v>
      </c>
      <c r="B7" s="345"/>
      <c r="C7" s="345"/>
      <c r="D7" s="83">
        <f>IF(B5=B37,VLOOKUP(A7,$B$27:$F$34,4),0)</f>
        <v>0</v>
      </c>
      <c r="E7" s="83">
        <f>IF(B5=B37,IF(A7&gt;$B$34,$C$33,IF(ISNA(VLOOKUP(A7,$C$27:$C$34,1)),0,VLOOKUP(A7,$C$27:$C$34,1))),0)</f>
        <v>0</v>
      </c>
      <c r="F7" s="83">
        <f>IF(B5=B37,IF(E7&gt;0,A7-E7,0),0)</f>
        <v>0</v>
      </c>
      <c r="G7" s="84">
        <f>IF(B5=B37,IF(A7&gt;E7,VLOOKUP(A7,$B$27:$F$34,5),0),0)</f>
        <v>0</v>
      </c>
      <c r="H7" s="83">
        <f>IF(B5=B37,F7*G7,0)</f>
        <v>0</v>
      </c>
      <c r="I7" s="85">
        <f>IF(B5=B37,D7+H7,0)</f>
        <v>0</v>
      </c>
    </row>
    <row r="8" spans="1:12" s="237" customFormat="1" ht="18.75" x14ac:dyDescent="0.3">
      <c r="A8" s="233"/>
      <c r="B8" s="234"/>
      <c r="C8" s="234"/>
      <c r="D8" s="235"/>
      <c r="E8" s="235"/>
      <c r="F8" s="348" t="s">
        <v>56</v>
      </c>
      <c r="G8" s="348"/>
      <c r="H8" s="348"/>
      <c r="I8" s="236">
        <f>I7</f>
        <v>0</v>
      </c>
    </row>
    <row r="9" spans="1:12" s="237" customFormat="1" ht="18.75" x14ac:dyDescent="0.3">
      <c r="A9" s="233"/>
      <c r="B9" s="234"/>
      <c r="C9" s="234"/>
      <c r="D9" s="235"/>
      <c r="E9" s="235"/>
      <c r="F9" s="351" t="s">
        <v>180</v>
      </c>
      <c r="G9" s="351"/>
      <c r="H9" s="351"/>
      <c r="I9" s="241">
        <f>IF(B5=B38,A7*C38,"N/A")</f>
        <v>150000</v>
      </c>
    </row>
    <row r="10" spans="1:12" s="237" customFormat="1" ht="19.5" thickBot="1" x14ac:dyDescent="0.35">
      <c r="A10" s="238"/>
      <c r="B10" s="239"/>
      <c r="C10" s="239"/>
      <c r="D10" s="240"/>
      <c r="E10" s="240"/>
      <c r="F10" s="350" t="s">
        <v>181</v>
      </c>
      <c r="G10" s="350"/>
      <c r="H10" s="350"/>
      <c r="I10" s="294">
        <f>IF(I8&gt;0,I8/12,I9/12)</f>
        <v>12500</v>
      </c>
    </row>
    <row r="11" spans="1:12" x14ac:dyDescent="0.25">
      <c r="A11" s="62"/>
      <c r="B11" s="63"/>
      <c r="C11" s="63"/>
      <c r="D11" s="64"/>
      <c r="E11" s="64"/>
      <c r="F11" s="64"/>
      <c r="G11" s="64"/>
      <c r="H11" s="64"/>
      <c r="I11" s="65"/>
    </row>
    <row r="12" spans="1:12" ht="14.25" customHeight="1" x14ac:dyDescent="0.3">
      <c r="A12" s="57" t="s">
        <v>7</v>
      </c>
      <c r="B12" s="54"/>
      <c r="C12" s="54"/>
      <c r="D12" s="54"/>
      <c r="E12" s="54"/>
      <c r="F12" s="54"/>
      <c r="G12" s="55"/>
      <c r="H12" s="66"/>
      <c r="I12" s="65"/>
      <c r="K12" s="60"/>
    </row>
    <row r="13" spans="1:12" ht="14.25" customHeight="1" x14ac:dyDescent="0.3">
      <c r="A13" s="53" t="s">
        <v>18</v>
      </c>
      <c r="B13" s="20"/>
      <c r="C13" s="20"/>
      <c r="D13" s="20"/>
      <c r="E13" s="20"/>
      <c r="F13" s="20"/>
      <c r="G13" s="44"/>
      <c r="H13" s="66"/>
      <c r="I13" s="65"/>
      <c r="K13" s="60"/>
    </row>
    <row r="14" spans="1:12" ht="14.25" customHeight="1" x14ac:dyDescent="0.3">
      <c r="A14" s="313" t="s">
        <v>19</v>
      </c>
      <c r="B14" s="314"/>
      <c r="C14" s="314"/>
      <c r="D14" s="314"/>
      <c r="E14" s="314"/>
      <c r="F14" s="314"/>
      <c r="G14" s="315"/>
      <c r="H14" s="66"/>
      <c r="I14" s="65"/>
      <c r="K14" s="60"/>
    </row>
    <row r="15" spans="1:12" ht="14.25" customHeight="1" x14ac:dyDescent="0.3">
      <c r="A15" s="52" t="s">
        <v>34</v>
      </c>
      <c r="B15" s="20"/>
      <c r="C15" s="20"/>
      <c r="D15" s="20"/>
      <c r="E15" s="20"/>
      <c r="F15" s="20"/>
      <c r="G15" s="44"/>
      <c r="H15" s="66"/>
      <c r="I15" s="65"/>
      <c r="J15" s="67"/>
    </row>
    <row r="16" spans="1:12" ht="14.25" customHeight="1" x14ac:dyDescent="0.3">
      <c r="A16" s="52" t="s">
        <v>20</v>
      </c>
      <c r="B16" s="20"/>
      <c r="C16" s="20"/>
      <c r="D16" s="20"/>
      <c r="E16" s="20"/>
      <c r="F16" s="20"/>
      <c r="G16" s="44"/>
      <c r="H16" s="66"/>
      <c r="I16" s="65"/>
    </row>
    <row r="17" spans="1:10" ht="14.25" customHeight="1" x14ac:dyDescent="0.3">
      <c r="A17" s="56" t="s">
        <v>8</v>
      </c>
      <c r="B17" s="20"/>
      <c r="C17" s="20"/>
      <c r="D17" s="20"/>
      <c r="E17" s="20"/>
      <c r="F17" s="20"/>
      <c r="G17" s="44"/>
      <c r="H17" s="66"/>
      <c r="I17" s="65"/>
    </row>
    <row r="18" spans="1:10" ht="14.25" customHeight="1" x14ac:dyDescent="0.3">
      <c r="A18" s="299" t="s">
        <v>248</v>
      </c>
      <c r="B18" s="20"/>
      <c r="C18" s="20"/>
      <c r="D18" s="20"/>
      <c r="E18" s="20"/>
      <c r="F18" s="20"/>
      <c r="G18" s="44"/>
      <c r="H18" s="66"/>
      <c r="I18" s="65"/>
    </row>
    <row r="19" spans="1:10" ht="14.25" customHeight="1" x14ac:dyDescent="0.25">
      <c r="A19" s="52" t="s">
        <v>33</v>
      </c>
      <c r="B19" s="20"/>
      <c r="C19" s="20"/>
      <c r="D19" s="20"/>
      <c r="E19" s="20"/>
      <c r="F19" s="20"/>
      <c r="G19" s="44"/>
      <c r="H19" s="68"/>
      <c r="I19" s="68"/>
    </row>
    <row r="20" spans="1:10" x14ac:dyDescent="0.25">
      <c r="A20" s="52"/>
      <c r="B20" s="20"/>
      <c r="C20" s="20"/>
      <c r="D20" s="20"/>
      <c r="E20" s="20"/>
      <c r="F20" s="20"/>
      <c r="G20" s="44"/>
      <c r="H20" s="68"/>
      <c r="I20" s="68"/>
    </row>
    <row r="21" spans="1:10" x14ac:dyDescent="0.25">
      <c r="A21" s="52"/>
      <c r="B21" s="20"/>
      <c r="C21" s="20"/>
      <c r="D21" s="20"/>
      <c r="E21" s="20"/>
      <c r="F21" s="20"/>
      <c r="G21" s="44"/>
      <c r="H21" s="68"/>
      <c r="I21" s="68"/>
    </row>
    <row r="22" spans="1:10" x14ac:dyDescent="0.25">
      <c r="A22" s="52"/>
      <c r="B22" s="20"/>
      <c r="D22" s="20"/>
      <c r="E22" s="20"/>
      <c r="F22" s="20"/>
      <c r="G22" s="44"/>
      <c r="H22" s="68"/>
      <c r="I22" s="68"/>
    </row>
    <row r="23" spans="1:10" x14ac:dyDescent="0.25">
      <c r="A23" s="52"/>
      <c r="B23" s="20"/>
      <c r="C23" s="20"/>
      <c r="D23" s="20"/>
      <c r="E23" s="20"/>
      <c r="F23" s="20"/>
      <c r="G23" s="44"/>
      <c r="H23" s="68"/>
      <c r="I23" s="68"/>
    </row>
    <row r="24" spans="1:10" s="70" customFormat="1" ht="8.25" customHeight="1" x14ac:dyDescent="0.25">
      <c r="A24" s="49"/>
      <c r="B24" s="12"/>
      <c r="C24" s="12"/>
      <c r="D24" s="12"/>
      <c r="E24" s="12"/>
      <c r="F24" s="12"/>
      <c r="G24" s="50"/>
      <c r="H24" s="68"/>
      <c r="I24" s="68"/>
    </row>
    <row r="25" spans="1:10" s="70" customFormat="1" ht="15.75" thickBot="1" x14ac:dyDescent="0.3">
      <c r="A25" s="69"/>
      <c r="B25" s="68"/>
      <c r="C25" s="68"/>
      <c r="D25" s="68"/>
      <c r="E25" s="68"/>
      <c r="F25" s="68"/>
      <c r="G25" s="68"/>
      <c r="H25" s="68"/>
      <c r="I25" s="68"/>
    </row>
    <row r="26" spans="1:10" ht="25.5" customHeight="1" thickBot="1" x14ac:dyDescent="0.3">
      <c r="A26" s="170" t="s">
        <v>3</v>
      </c>
      <c r="B26" s="349" t="s">
        <v>44</v>
      </c>
      <c r="C26" s="349"/>
      <c r="D26" s="171" t="s">
        <v>45</v>
      </c>
      <c r="E26" s="171" t="s">
        <v>4</v>
      </c>
      <c r="F26" s="172" t="s">
        <v>5</v>
      </c>
      <c r="G26" s="158"/>
      <c r="H26" s="63"/>
      <c r="I26" s="63"/>
      <c r="J26" s="63"/>
    </row>
    <row r="27" spans="1:10" ht="15.75" x14ac:dyDescent="0.3">
      <c r="A27" s="188">
        <v>1</v>
      </c>
      <c r="B27" s="189">
        <v>0</v>
      </c>
      <c r="C27" s="189">
        <v>200000</v>
      </c>
      <c r="D27" s="190">
        <v>0</v>
      </c>
      <c r="E27" s="191">
        <v>0</v>
      </c>
      <c r="F27" s="192">
        <v>0</v>
      </c>
      <c r="G27" s="162"/>
      <c r="H27" s="73"/>
      <c r="I27" s="63"/>
      <c r="J27" s="63"/>
    </row>
    <row r="28" spans="1:10" ht="15.75" x14ac:dyDescent="0.3">
      <c r="A28" s="163">
        <v>2</v>
      </c>
      <c r="B28" s="72">
        <f t="shared" ref="B28:B34" si="0">+C27+1-0.1</f>
        <v>200000.9</v>
      </c>
      <c r="C28" s="72">
        <v>600000.1</v>
      </c>
      <c r="D28" s="160">
        <v>0</v>
      </c>
      <c r="E28" s="161">
        <v>0</v>
      </c>
      <c r="F28" s="164">
        <v>0.05</v>
      </c>
      <c r="G28" s="158"/>
      <c r="H28" s="63"/>
      <c r="I28" s="63"/>
      <c r="J28" s="63"/>
    </row>
    <row r="29" spans="1:10" ht="15.75" x14ac:dyDescent="0.3">
      <c r="A29" s="163">
        <v>3</v>
      </c>
      <c r="B29" s="72">
        <f t="shared" si="0"/>
        <v>600001</v>
      </c>
      <c r="C29" s="72">
        <v>1000000.1</v>
      </c>
      <c r="D29" s="160">
        <v>0</v>
      </c>
      <c r="E29" s="161">
        <v>20000</v>
      </c>
      <c r="F29" s="164">
        <v>0.1</v>
      </c>
      <c r="G29" s="158"/>
      <c r="H29" s="63"/>
      <c r="I29" s="63"/>
      <c r="J29" s="63"/>
    </row>
    <row r="30" spans="1:10" ht="15.75" x14ac:dyDescent="0.3">
      <c r="A30" s="163">
        <v>4</v>
      </c>
      <c r="B30" s="72">
        <f t="shared" si="0"/>
        <v>1000001</v>
      </c>
      <c r="C30" s="72">
        <v>2000000.1</v>
      </c>
      <c r="D30" s="160">
        <v>0</v>
      </c>
      <c r="E30" s="161">
        <v>60000</v>
      </c>
      <c r="F30" s="164">
        <v>0.15</v>
      </c>
      <c r="G30" s="158"/>
      <c r="H30" s="63"/>
      <c r="I30" s="63"/>
      <c r="J30" s="63"/>
    </row>
    <row r="31" spans="1:10" ht="15.75" x14ac:dyDescent="0.3">
      <c r="A31" s="163">
        <v>5</v>
      </c>
      <c r="B31" s="72">
        <f t="shared" si="0"/>
        <v>2000001</v>
      </c>
      <c r="C31" s="72">
        <v>4000000.1</v>
      </c>
      <c r="D31" s="160">
        <v>0</v>
      </c>
      <c r="E31" s="161">
        <v>210000</v>
      </c>
      <c r="F31" s="164">
        <v>0.2</v>
      </c>
      <c r="G31" s="158"/>
      <c r="H31" s="63"/>
      <c r="I31" s="63"/>
      <c r="J31" s="63"/>
    </row>
    <row r="32" spans="1:10" ht="15.75" x14ac:dyDescent="0.3">
      <c r="A32" s="163">
        <v>6</v>
      </c>
      <c r="B32" s="72">
        <f t="shared" si="0"/>
        <v>4000001</v>
      </c>
      <c r="C32" s="72">
        <f>6000000.1</f>
        <v>6000000.0999999996</v>
      </c>
      <c r="D32" s="160">
        <v>0</v>
      </c>
      <c r="E32" s="161">
        <v>610000</v>
      </c>
      <c r="F32" s="164">
        <v>0.25</v>
      </c>
      <c r="G32" s="158"/>
      <c r="H32" s="63"/>
      <c r="I32" s="63"/>
      <c r="J32" s="63"/>
    </row>
    <row r="33" spans="1:10" ht="15.75" x14ac:dyDescent="0.3">
      <c r="A33" s="163">
        <v>7</v>
      </c>
      <c r="B33" s="72">
        <f t="shared" si="0"/>
        <v>6000001</v>
      </c>
      <c r="C33" s="72">
        <v>8000000.0999999996</v>
      </c>
      <c r="D33" s="160">
        <v>0</v>
      </c>
      <c r="E33" s="161">
        <v>1110000</v>
      </c>
      <c r="F33" s="164">
        <v>0.3</v>
      </c>
      <c r="G33" s="158"/>
      <c r="H33" s="63"/>
      <c r="I33" s="63"/>
      <c r="J33" s="63"/>
    </row>
    <row r="34" spans="1:10" ht="16.5" thickBot="1" x14ac:dyDescent="0.35">
      <c r="A34" s="165">
        <v>8</v>
      </c>
      <c r="B34" s="166">
        <f t="shared" si="0"/>
        <v>8000001</v>
      </c>
      <c r="C34" s="166">
        <v>0</v>
      </c>
      <c r="D34" s="167">
        <v>0</v>
      </c>
      <c r="E34" s="168">
        <v>1710000</v>
      </c>
      <c r="F34" s="169">
        <v>0.35</v>
      </c>
      <c r="G34" s="158"/>
      <c r="H34" s="63"/>
      <c r="I34" s="63"/>
      <c r="J34" s="63"/>
    </row>
    <row r="35" spans="1:10" ht="15.75" x14ac:dyDescent="0.3">
      <c r="A35" s="159"/>
      <c r="B35" s="72"/>
      <c r="C35" s="72"/>
      <c r="D35" s="160"/>
      <c r="E35" s="161"/>
      <c r="F35" s="160"/>
      <c r="G35" s="158"/>
      <c r="H35" s="63"/>
      <c r="I35" s="63"/>
      <c r="J35" s="63"/>
    </row>
    <row r="36" spans="1:10" ht="15.75" hidden="1" x14ac:dyDescent="0.3">
      <c r="A36" s="71"/>
      <c r="B36" s="72"/>
      <c r="C36" s="72"/>
      <c r="D36" s="63"/>
      <c r="E36" s="63"/>
      <c r="F36" s="63"/>
      <c r="G36" s="63"/>
      <c r="H36" s="63"/>
      <c r="I36" s="63"/>
      <c r="J36" s="63"/>
    </row>
    <row r="37" spans="1:10" ht="15.75" hidden="1" x14ac:dyDescent="0.3">
      <c r="A37" s="71"/>
      <c r="B37" s="72" t="s">
        <v>53</v>
      </c>
      <c r="C37" s="72" t="s">
        <v>55</v>
      </c>
      <c r="E37" s="63"/>
      <c r="F37" s="63"/>
      <c r="G37" s="63"/>
      <c r="H37" s="63"/>
      <c r="I37" s="63"/>
      <c r="J37" s="63"/>
    </row>
    <row r="38" spans="1:10" ht="15.75" hidden="1" x14ac:dyDescent="0.3">
      <c r="A38" s="71"/>
      <c r="B38" s="72" t="s">
        <v>54</v>
      </c>
      <c r="C38" s="75">
        <v>0.15</v>
      </c>
      <c r="D38" s="76"/>
      <c r="E38" s="63"/>
      <c r="F38" s="63"/>
      <c r="G38" s="63"/>
      <c r="H38" s="63"/>
      <c r="I38" s="63"/>
      <c r="J38" s="63"/>
    </row>
    <row r="39" spans="1:10" ht="15.75" hidden="1" x14ac:dyDescent="0.3">
      <c r="A39" s="71"/>
      <c r="B39" s="72"/>
      <c r="C39" s="196"/>
      <c r="D39" s="63"/>
      <c r="E39" s="63"/>
      <c r="F39" s="63"/>
      <c r="G39" s="63"/>
      <c r="H39" s="63"/>
      <c r="I39" s="63"/>
      <c r="J39" s="63"/>
    </row>
    <row r="40" spans="1:10" ht="15.75" hidden="1" x14ac:dyDescent="0.3">
      <c r="A40" s="71"/>
      <c r="B40" s="72"/>
      <c r="C40" s="72"/>
      <c r="D40" s="63"/>
      <c r="E40" s="63"/>
      <c r="F40" s="63"/>
      <c r="G40" s="63"/>
      <c r="H40" s="63"/>
      <c r="I40" s="63"/>
      <c r="J40" s="63"/>
    </row>
    <row r="41" spans="1:10" hidden="1" x14ac:dyDescent="0.25">
      <c r="A41" t="s">
        <v>46</v>
      </c>
      <c r="C41" t="s">
        <v>47</v>
      </c>
    </row>
    <row r="42" spans="1:10" hidden="1" x14ac:dyDescent="0.25">
      <c r="A42" t="s">
        <v>48</v>
      </c>
      <c r="C42" t="s">
        <v>49</v>
      </c>
    </row>
    <row r="43" spans="1:10" hidden="1" x14ac:dyDescent="0.25">
      <c r="A43" t="s">
        <v>50</v>
      </c>
    </row>
    <row r="44" spans="1:10" hidden="1" x14ac:dyDescent="0.25"/>
  </sheetData>
  <sheetProtection algorithmName="SHA-512" hashValue="6nmUa7UfqCaW9bX6HeSrZlfjEJ7weGUfukwKarG05mSureXJ4pczh+yu14ZGuXGFSHCf8ITdjnusfoMnJ9jv1w==" saltValue="2dOmlvz8WmzQbjTZ0gQ8Bw==" spinCount="100000" sheet="1" selectLockedCells="1"/>
  <mergeCells count="8">
    <mergeCell ref="A6:C6"/>
    <mergeCell ref="A7:C7"/>
    <mergeCell ref="B5:C5"/>
    <mergeCell ref="F8:H8"/>
    <mergeCell ref="B26:C26"/>
    <mergeCell ref="A14:G14"/>
    <mergeCell ref="F10:H10"/>
    <mergeCell ref="F9:H9"/>
  </mergeCells>
  <dataValidations xWindow="245" yWindow="529" count="2">
    <dataValidation type="list" allowBlank="1" showInputMessage="1" showErrorMessage="1" prompt="Select Payee Status" sqref="B5:C5" xr:uid="{14D6F26B-3893-45BC-9E15-E77CC78C73BC}">
      <formula1>$B$37:$B$38</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C128"/>
  <sheetViews>
    <sheetView tabSelected="1" view="pageBreakPreview" zoomScaleNormal="100" zoomScaleSheetLayoutView="100" workbookViewId="0">
      <pane ySplit="4" topLeftCell="A43" activePane="bottomLeft" state="frozen"/>
      <selection activeCell="D14" sqref="D14"/>
      <selection pane="bottomLeft" activeCell="F44" sqref="F44"/>
    </sheetView>
  </sheetViews>
  <sheetFormatPr defaultRowHeight="15" x14ac:dyDescent="0.25"/>
  <cols>
    <col min="1" max="1" width="9.140625" style="174"/>
    <col min="2" max="2" width="11.7109375" style="221" customWidth="1"/>
    <col min="3" max="3" width="11.140625" style="276" customWidth="1"/>
    <col min="4" max="4" width="83.85546875" style="209" customWidth="1"/>
    <col min="5" max="6" width="12.7109375" style="245" customWidth="1"/>
    <col min="7" max="7" width="21.140625" style="197" customWidth="1"/>
    <col min="8" max="29" width="9.140625" style="174"/>
  </cols>
  <sheetData>
    <row r="1" spans="2:8" ht="19.5" customHeight="1" x14ac:dyDescent="0.25">
      <c r="B1" s="352" t="s">
        <v>250</v>
      </c>
      <c r="C1" s="353"/>
      <c r="D1" s="353"/>
      <c r="E1" s="353"/>
      <c r="F1" s="353"/>
      <c r="G1" s="298"/>
    </row>
    <row r="2" spans="2:8" ht="21.75" customHeight="1" x14ac:dyDescent="0.25">
      <c r="B2" s="354" t="s">
        <v>184</v>
      </c>
      <c r="C2" s="355"/>
      <c r="D2" s="355"/>
      <c r="E2" s="355"/>
      <c r="F2" s="355"/>
      <c r="G2" s="301"/>
    </row>
    <row r="3" spans="2:8" s="174" customFormat="1" ht="15.75" x14ac:dyDescent="0.25">
      <c r="B3" s="385"/>
      <c r="C3" s="386"/>
      <c r="D3" s="386"/>
      <c r="E3" s="386"/>
      <c r="F3" s="386"/>
      <c r="G3" s="387"/>
    </row>
    <row r="4" spans="2:8" ht="19.5" customHeight="1" x14ac:dyDescent="0.25">
      <c r="B4" s="295" t="s">
        <v>59</v>
      </c>
      <c r="C4" s="295" t="s">
        <v>97</v>
      </c>
      <c r="D4" s="296" t="s">
        <v>60</v>
      </c>
      <c r="E4" s="406" t="s">
        <v>61</v>
      </c>
      <c r="F4" s="406"/>
      <c r="G4" s="297" t="s">
        <v>249</v>
      </c>
      <c r="H4" s="193"/>
    </row>
    <row r="5" spans="2:8" x14ac:dyDescent="0.25">
      <c r="B5" s="388" t="s">
        <v>169</v>
      </c>
      <c r="C5" s="388"/>
      <c r="D5" s="388"/>
      <c r="E5" s="222" t="s">
        <v>190</v>
      </c>
      <c r="F5" s="222" t="s">
        <v>191</v>
      </c>
      <c r="G5" s="248"/>
    </row>
    <row r="6" spans="2:8" x14ac:dyDescent="0.25">
      <c r="B6" s="389" t="s">
        <v>185</v>
      </c>
      <c r="C6" s="383" t="s">
        <v>186</v>
      </c>
      <c r="D6" s="198" t="s">
        <v>170</v>
      </c>
      <c r="E6" s="390">
        <v>0.22</v>
      </c>
      <c r="F6" s="391"/>
      <c r="G6" s="262"/>
    </row>
    <row r="7" spans="2:8" x14ac:dyDescent="0.25">
      <c r="B7" s="389"/>
      <c r="C7" s="383"/>
      <c r="D7" s="198" t="s">
        <v>172</v>
      </c>
      <c r="E7" s="364">
        <v>0.28999999999999998</v>
      </c>
      <c r="F7" s="365"/>
      <c r="G7" s="263"/>
    </row>
    <row r="8" spans="2:8" x14ac:dyDescent="0.25">
      <c r="B8" s="389"/>
      <c r="C8" s="383"/>
      <c r="D8" s="198" t="s">
        <v>173</v>
      </c>
      <c r="E8" s="364">
        <v>1.4999999999999999E-2</v>
      </c>
      <c r="F8" s="365"/>
      <c r="G8" s="263"/>
    </row>
    <row r="9" spans="2:8" x14ac:dyDescent="0.25">
      <c r="B9" s="389"/>
      <c r="C9" s="383"/>
      <c r="D9" s="198" t="s">
        <v>171</v>
      </c>
      <c r="E9" s="364">
        <v>0.35</v>
      </c>
      <c r="F9" s="365"/>
      <c r="G9" s="263"/>
    </row>
    <row r="10" spans="2:8" x14ac:dyDescent="0.25">
      <c r="B10" s="256" t="s">
        <v>188</v>
      </c>
      <c r="C10" s="266" t="s">
        <v>186</v>
      </c>
      <c r="D10" s="198" t="s">
        <v>187</v>
      </c>
      <c r="E10" s="364">
        <v>0.04</v>
      </c>
      <c r="F10" s="365"/>
      <c r="G10" s="263"/>
    </row>
    <row r="11" spans="2:8" x14ac:dyDescent="0.25">
      <c r="B11" s="388" t="s">
        <v>104</v>
      </c>
      <c r="C11" s="388"/>
      <c r="D11" s="388"/>
      <c r="E11" s="222" t="s">
        <v>190</v>
      </c>
      <c r="F11" s="222" t="s">
        <v>191</v>
      </c>
      <c r="G11" s="248"/>
    </row>
    <row r="12" spans="2:8" ht="25.5" x14ac:dyDescent="0.25">
      <c r="B12" s="264">
        <v>149</v>
      </c>
      <c r="C12" s="267"/>
      <c r="D12" s="198" t="s">
        <v>189</v>
      </c>
      <c r="E12" s="364"/>
      <c r="F12" s="365"/>
      <c r="G12" s="378" t="s">
        <v>124</v>
      </c>
    </row>
    <row r="13" spans="2:8" ht="25.5" x14ac:dyDescent="0.25">
      <c r="B13" s="258"/>
      <c r="C13" s="267" t="s">
        <v>192</v>
      </c>
      <c r="D13" s="198" t="s">
        <v>101</v>
      </c>
      <c r="E13" s="364" t="s">
        <v>102</v>
      </c>
      <c r="F13" s="365"/>
      <c r="G13" s="380"/>
    </row>
    <row r="14" spans="2:8" ht="15" customHeight="1" x14ac:dyDescent="0.25">
      <c r="B14" s="210" t="s">
        <v>103</v>
      </c>
      <c r="C14" s="268"/>
      <c r="D14" s="199"/>
      <c r="E14" s="222" t="s">
        <v>190</v>
      </c>
      <c r="F14" s="222" t="s">
        <v>191</v>
      </c>
      <c r="G14" s="249"/>
    </row>
    <row r="15" spans="2:8" ht="25.5" x14ac:dyDescent="0.25">
      <c r="B15" s="372">
        <v>150</v>
      </c>
      <c r="C15" s="369"/>
      <c r="D15" s="198" t="s">
        <v>105</v>
      </c>
      <c r="E15" s="224">
        <v>7.4999999999999997E-2</v>
      </c>
      <c r="F15" s="224">
        <v>0.15</v>
      </c>
      <c r="G15" s="393" t="s">
        <v>125</v>
      </c>
    </row>
    <row r="16" spans="2:8" ht="25.5" x14ac:dyDescent="0.25">
      <c r="B16" s="367"/>
      <c r="C16" s="370"/>
      <c r="D16" s="198" t="s">
        <v>197</v>
      </c>
      <c r="E16" s="257">
        <v>0.25</v>
      </c>
      <c r="F16" s="257">
        <v>0.5</v>
      </c>
      <c r="G16" s="393"/>
    </row>
    <row r="17" spans="2:7" ht="25.5" x14ac:dyDescent="0.25">
      <c r="B17" s="367"/>
      <c r="C17" s="370"/>
      <c r="D17" s="198" t="s">
        <v>198</v>
      </c>
      <c r="E17" s="224">
        <v>0.15</v>
      </c>
      <c r="F17" s="224">
        <v>0.3</v>
      </c>
      <c r="G17" s="379"/>
    </row>
    <row r="18" spans="2:7" ht="15" customHeight="1" x14ac:dyDescent="0.25">
      <c r="B18" s="210" t="s">
        <v>200</v>
      </c>
      <c r="C18" s="268"/>
      <c r="D18" s="199"/>
      <c r="E18" s="222" t="s">
        <v>190</v>
      </c>
      <c r="F18" s="222" t="s">
        <v>191</v>
      </c>
      <c r="G18" s="249"/>
    </row>
    <row r="19" spans="2:7" ht="28.5" customHeight="1" x14ac:dyDescent="0.25">
      <c r="B19" s="372" t="s">
        <v>199</v>
      </c>
      <c r="C19" s="399"/>
      <c r="D19" s="198" t="s">
        <v>201</v>
      </c>
      <c r="E19" s="257"/>
      <c r="F19" s="257"/>
      <c r="G19" s="393" t="s">
        <v>124</v>
      </c>
    </row>
    <row r="20" spans="2:7" x14ac:dyDescent="0.25">
      <c r="B20" s="367"/>
      <c r="C20" s="400"/>
      <c r="D20" s="198" t="s">
        <v>202</v>
      </c>
      <c r="E20" s="257">
        <v>0.25</v>
      </c>
      <c r="F20" s="257">
        <v>0.5</v>
      </c>
      <c r="G20" s="393"/>
    </row>
    <row r="21" spans="2:7" x14ac:dyDescent="0.25">
      <c r="B21" s="367"/>
      <c r="C21" s="400"/>
      <c r="D21" s="198" t="s">
        <v>203</v>
      </c>
      <c r="E21" s="257">
        <v>0.125</v>
      </c>
      <c r="F21" s="257">
        <v>0.25</v>
      </c>
      <c r="G21" s="379"/>
    </row>
    <row r="22" spans="2:7" x14ac:dyDescent="0.25">
      <c r="B22" s="258"/>
      <c r="C22" s="269"/>
      <c r="D22" s="198" t="s">
        <v>204</v>
      </c>
      <c r="E22" s="257">
        <v>0.1</v>
      </c>
      <c r="F22" s="257">
        <v>0.2</v>
      </c>
      <c r="G22" s="254"/>
    </row>
    <row r="23" spans="2:7" ht="15" customHeight="1" x14ac:dyDescent="0.25">
      <c r="B23" s="210" t="s">
        <v>106</v>
      </c>
      <c r="C23" s="268"/>
      <c r="D23" s="199"/>
      <c r="E23" s="222" t="s">
        <v>190</v>
      </c>
      <c r="F23" s="222" t="s">
        <v>191</v>
      </c>
      <c r="G23" s="249"/>
    </row>
    <row r="24" spans="2:7" ht="40.5" customHeight="1" x14ac:dyDescent="0.25">
      <c r="B24" s="372">
        <v>151</v>
      </c>
      <c r="C24" s="369"/>
      <c r="D24" s="200" t="s">
        <v>183</v>
      </c>
      <c r="E24" s="230"/>
      <c r="F24" s="231"/>
      <c r="G24" s="392" t="s">
        <v>245</v>
      </c>
    </row>
    <row r="25" spans="2:7" ht="25.5" x14ac:dyDescent="0.25">
      <c r="B25" s="367"/>
      <c r="C25" s="370"/>
      <c r="D25" s="200" t="s">
        <v>205</v>
      </c>
      <c r="E25" s="265">
        <v>0.1</v>
      </c>
      <c r="F25" s="265">
        <v>0.2</v>
      </c>
      <c r="G25" s="393"/>
    </row>
    <row r="26" spans="2:7" x14ac:dyDescent="0.25">
      <c r="B26" s="367"/>
      <c r="C26" s="370"/>
      <c r="D26" s="200" t="s">
        <v>194</v>
      </c>
      <c r="E26" s="265">
        <v>0.15</v>
      </c>
      <c r="F26" s="265">
        <v>0.3</v>
      </c>
      <c r="G26" s="393"/>
    </row>
    <row r="27" spans="2:7" x14ac:dyDescent="0.25">
      <c r="B27" s="367"/>
      <c r="C27" s="370"/>
      <c r="D27" s="200" t="s">
        <v>195</v>
      </c>
      <c r="E27" s="390">
        <v>0.17499999999999999</v>
      </c>
      <c r="F27" s="391"/>
      <c r="G27" s="393"/>
    </row>
    <row r="28" spans="2:7" x14ac:dyDescent="0.25">
      <c r="B28" s="367"/>
      <c r="C28" s="370"/>
      <c r="D28" s="200" t="s">
        <v>196</v>
      </c>
      <c r="E28" s="390">
        <v>0.2</v>
      </c>
      <c r="F28" s="391"/>
      <c r="G28" s="393"/>
    </row>
    <row r="29" spans="2:7" ht="15.75" customHeight="1" x14ac:dyDescent="0.25">
      <c r="B29" s="368"/>
      <c r="C29" s="371"/>
      <c r="D29" s="375" t="s">
        <v>216</v>
      </c>
      <c r="E29" s="376"/>
      <c r="F29" s="377"/>
      <c r="G29" s="394"/>
    </row>
    <row r="30" spans="2:7" x14ac:dyDescent="0.25">
      <c r="B30" s="210" t="s">
        <v>107</v>
      </c>
      <c r="C30" s="268"/>
      <c r="D30" s="199"/>
      <c r="E30" s="222" t="s">
        <v>190</v>
      </c>
      <c r="F30" s="222" t="s">
        <v>191</v>
      </c>
      <c r="G30" s="250"/>
    </row>
    <row r="31" spans="2:7" x14ac:dyDescent="0.25">
      <c r="B31" s="366">
        <v>152</v>
      </c>
      <c r="C31" s="259" t="s">
        <v>80</v>
      </c>
      <c r="D31" s="198" t="s">
        <v>79</v>
      </c>
      <c r="E31" s="390">
        <v>0.15</v>
      </c>
      <c r="F31" s="391"/>
      <c r="G31" s="194" t="s">
        <v>125</v>
      </c>
    </row>
    <row r="32" spans="2:7" ht="55.5" customHeight="1" x14ac:dyDescent="0.25">
      <c r="B32" s="366"/>
      <c r="C32" s="211" t="s">
        <v>108</v>
      </c>
      <c r="D32" s="200" t="s">
        <v>207</v>
      </c>
      <c r="E32" s="364">
        <v>7.0000000000000007E-2</v>
      </c>
      <c r="F32" s="365"/>
      <c r="G32" s="194" t="s">
        <v>206</v>
      </c>
    </row>
    <row r="33" spans="2:7" ht="17.25" customHeight="1" x14ac:dyDescent="0.25">
      <c r="B33" s="366"/>
      <c r="C33" s="211" t="s">
        <v>109</v>
      </c>
      <c r="D33" s="200" t="s">
        <v>110</v>
      </c>
      <c r="E33" s="364">
        <v>0.05</v>
      </c>
      <c r="F33" s="365"/>
      <c r="G33" s="194" t="s">
        <v>206</v>
      </c>
    </row>
    <row r="34" spans="2:7" x14ac:dyDescent="0.25">
      <c r="B34" s="366"/>
      <c r="C34" s="259" t="s">
        <v>81</v>
      </c>
      <c r="D34" s="200" t="s">
        <v>208</v>
      </c>
      <c r="E34" s="364">
        <v>0.1</v>
      </c>
      <c r="F34" s="365"/>
      <c r="G34" s="194" t="s">
        <v>206</v>
      </c>
    </row>
    <row r="35" spans="2:7" ht="75.75" customHeight="1" x14ac:dyDescent="0.25">
      <c r="B35" s="366"/>
      <c r="C35" s="259" t="s">
        <v>111</v>
      </c>
      <c r="D35" s="200" t="s">
        <v>209</v>
      </c>
      <c r="E35" s="364">
        <v>0.1</v>
      </c>
      <c r="F35" s="365"/>
      <c r="G35" s="232" t="s">
        <v>210</v>
      </c>
    </row>
    <row r="36" spans="2:7" x14ac:dyDescent="0.25">
      <c r="B36" s="366"/>
      <c r="C36" s="259" t="s">
        <v>82</v>
      </c>
      <c r="D36" s="200" t="s">
        <v>83</v>
      </c>
      <c r="E36" s="364">
        <v>0.05</v>
      </c>
      <c r="F36" s="365"/>
      <c r="G36" s="194" t="s">
        <v>125</v>
      </c>
    </row>
    <row r="37" spans="2:7" x14ac:dyDescent="0.25">
      <c r="B37" s="366"/>
      <c r="C37" s="259" t="s">
        <v>111</v>
      </c>
      <c r="D37" s="200" t="s">
        <v>112</v>
      </c>
      <c r="E37" s="364">
        <v>0.2</v>
      </c>
      <c r="F37" s="365"/>
      <c r="G37" s="194" t="s">
        <v>124</v>
      </c>
    </row>
    <row r="38" spans="2:7" ht="22.5" customHeight="1" x14ac:dyDescent="0.25">
      <c r="B38" s="367" t="s">
        <v>211</v>
      </c>
      <c r="C38" s="396" t="s">
        <v>117</v>
      </c>
      <c r="D38" s="198" t="s">
        <v>113</v>
      </c>
      <c r="E38" s="224">
        <v>0.04</v>
      </c>
      <c r="F38" s="224">
        <v>0.08</v>
      </c>
      <c r="G38" s="232" t="s">
        <v>213</v>
      </c>
    </row>
    <row r="39" spans="2:7" x14ac:dyDescent="0.25">
      <c r="B39" s="367"/>
      <c r="C39" s="398"/>
      <c r="D39" s="198" t="s">
        <v>114</v>
      </c>
      <c r="E39" s="224">
        <v>4.4999999999999998E-2</v>
      </c>
      <c r="F39" s="224">
        <v>0.09</v>
      </c>
      <c r="G39" s="232" t="s">
        <v>206</v>
      </c>
    </row>
    <row r="40" spans="2:7" x14ac:dyDescent="0.25">
      <c r="B40" s="367"/>
      <c r="C40" s="396" t="s">
        <v>118</v>
      </c>
      <c r="D40" s="200" t="s">
        <v>115</v>
      </c>
      <c r="E40" s="257">
        <v>0.08</v>
      </c>
      <c r="F40" s="257">
        <v>0.16</v>
      </c>
      <c r="G40" s="232" t="s">
        <v>206</v>
      </c>
    </row>
    <row r="41" spans="2:7" x14ac:dyDescent="0.25">
      <c r="B41" s="367"/>
      <c r="C41" s="397"/>
      <c r="D41" s="200" t="s">
        <v>116</v>
      </c>
      <c r="E41" s="364">
        <v>0.1</v>
      </c>
      <c r="F41" s="365"/>
      <c r="G41" s="232" t="s">
        <v>206</v>
      </c>
    </row>
    <row r="42" spans="2:7" x14ac:dyDescent="0.25">
      <c r="B42" s="367"/>
      <c r="C42" s="398"/>
      <c r="D42" s="200" t="s">
        <v>214</v>
      </c>
      <c r="E42" s="257">
        <v>0.03</v>
      </c>
      <c r="F42" s="257">
        <v>0.06</v>
      </c>
      <c r="G42" s="232" t="s">
        <v>206</v>
      </c>
    </row>
    <row r="43" spans="2:7" ht="81.75" customHeight="1" x14ac:dyDescent="0.25">
      <c r="B43" s="367"/>
      <c r="C43" s="369" t="s">
        <v>85</v>
      </c>
      <c r="D43" s="200" t="s">
        <v>215</v>
      </c>
      <c r="E43" s="257">
        <v>0.03</v>
      </c>
      <c r="F43" s="257">
        <v>0.06</v>
      </c>
      <c r="G43" s="232" t="s">
        <v>206</v>
      </c>
    </row>
    <row r="44" spans="2:7" ht="25.5" x14ac:dyDescent="0.25">
      <c r="B44" s="367"/>
      <c r="C44" s="370"/>
      <c r="D44" s="200" t="s">
        <v>174</v>
      </c>
      <c r="E44" s="257">
        <v>0.1</v>
      </c>
      <c r="F44" s="257">
        <v>0.2</v>
      </c>
      <c r="G44" s="232" t="s">
        <v>206</v>
      </c>
    </row>
    <row r="45" spans="2:7" ht="25.5" x14ac:dyDescent="0.25">
      <c r="B45" s="367"/>
      <c r="C45" s="371"/>
      <c r="D45" s="200" t="s">
        <v>175</v>
      </c>
      <c r="E45" s="257">
        <v>7.0000000000000007E-2</v>
      </c>
      <c r="F45" s="257">
        <v>0.14000000000000001</v>
      </c>
      <c r="G45" s="232" t="s">
        <v>206</v>
      </c>
    </row>
    <row r="46" spans="2:7" x14ac:dyDescent="0.25">
      <c r="B46" s="368"/>
      <c r="C46" s="211" t="s">
        <v>84</v>
      </c>
      <c r="D46" s="200" t="s">
        <v>100</v>
      </c>
      <c r="E46" s="224">
        <v>0.2</v>
      </c>
      <c r="F46" s="224">
        <v>0.4</v>
      </c>
      <c r="G46" s="253" t="s">
        <v>125</v>
      </c>
    </row>
    <row r="47" spans="2:7" x14ac:dyDescent="0.25">
      <c r="B47" s="403" t="s">
        <v>217</v>
      </c>
      <c r="C47" s="404"/>
      <c r="D47" s="405"/>
      <c r="E47" s="222" t="s">
        <v>190</v>
      </c>
      <c r="F47" s="222" t="s">
        <v>226</v>
      </c>
      <c r="G47" s="248"/>
    </row>
    <row r="48" spans="2:7" ht="54" customHeight="1" x14ac:dyDescent="0.25">
      <c r="B48" s="372">
        <v>153</v>
      </c>
      <c r="C48" s="396" t="s">
        <v>62</v>
      </c>
      <c r="D48" s="198" t="s">
        <v>119</v>
      </c>
      <c r="E48" s="224">
        <v>1.4999999999999999E-2</v>
      </c>
      <c r="F48" s="224">
        <v>0.03</v>
      </c>
      <c r="G48" s="232" t="s">
        <v>221</v>
      </c>
    </row>
    <row r="49" spans="2:7" x14ac:dyDescent="0.25">
      <c r="B49" s="367"/>
      <c r="C49" s="397"/>
      <c r="D49" s="198" t="s">
        <v>220</v>
      </c>
      <c r="E49" s="257">
        <v>2.5000000000000001E-3</v>
      </c>
      <c r="F49" s="257">
        <v>5.0000000000000001E-3</v>
      </c>
      <c r="G49" s="232" t="s">
        <v>206</v>
      </c>
    </row>
    <row r="50" spans="2:7" ht="22.5" x14ac:dyDescent="0.25">
      <c r="B50" s="367"/>
      <c r="C50" s="397"/>
      <c r="D50" s="198" t="s">
        <v>218</v>
      </c>
      <c r="E50" s="224">
        <v>0.02</v>
      </c>
      <c r="F50" s="224">
        <v>0.04</v>
      </c>
      <c r="G50" s="232" t="s">
        <v>212</v>
      </c>
    </row>
    <row r="51" spans="2:7" x14ac:dyDescent="0.25">
      <c r="B51" s="367"/>
      <c r="C51" s="397"/>
      <c r="D51" s="198" t="s">
        <v>219</v>
      </c>
      <c r="E51" s="224">
        <v>2.5000000000000001E-2</v>
      </c>
      <c r="F51" s="224">
        <v>0.05</v>
      </c>
      <c r="G51" s="194" t="s">
        <v>206</v>
      </c>
    </row>
    <row r="52" spans="2:7" ht="38.25" customHeight="1" x14ac:dyDescent="0.25">
      <c r="B52" s="367"/>
      <c r="C52" s="397"/>
      <c r="D52" s="198" t="s">
        <v>141</v>
      </c>
      <c r="E52" s="224">
        <v>0.04</v>
      </c>
      <c r="F52" s="224">
        <v>0.08</v>
      </c>
      <c r="G52" s="232" t="s">
        <v>222</v>
      </c>
    </row>
    <row r="53" spans="2:7" ht="26.25" customHeight="1" x14ac:dyDescent="0.25">
      <c r="B53" s="367"/>
      <c r="C53" s="398"/>
      <c r="D53" s="198" t="s">
        <v>120</v>
      </c>
      <c r="E53" s="224">
        <v>4.4999999999999998E-2</v>
      </c>
      <c r="F53" s="224">
        <v>0.09</v>
      </c>
      <c r="G53" s="194" t="s">
        <v>206</v>
      </c>
    </row>
    <row r="54" spans="2:7" ht="54.75" customHeight="1" x14ac:dyDescent="0.25">
      <c r="B54" s="367"/>
      <c r="C54" s="396" t="s">
        <v>63</v>
      </c>
      <c r="D54" s="198" t="s">
        <v>223</v>
      </c>
      <c r="E54" s="224">
        <v>0.03</v>
      </c>
      <c r="F54" s="224">
        <v>0.06</v>
      </c>
      <c r="G54" s="392" t="s">
        <v>206</v>
      </c>
    </row>
    <row r="55" spans="2:7" ht="90.75" customHeight="1" x14ac:dyDescent="0.25">
      <c r="B55" s="367"/>
      <c r="C55" s="397"/>
      <c r="D55" s="198" t="s">
        <v>224</v>
      </c>
      <c r="E55" s="257">
        <v>0.03</v>
      </c>
      <c r="F55" s="257">
        <v>0.06</v>
      </c>
      <c r="G55" s="393"/>
    </row>
    <row r="56" spans="2:7" ht="25.5" x14ac:dyDescent="0.25">
      <c r="B56" s="367"/>
      <c r="C56" s="397"/>
      <c r="D56" s="201" t="s">
        <v>121</v>
      </c>
      <c r="E56" s="224">
        <v>0.08</v>
      </c>
      <c r="F56" s="224">
        <v>0.16</v>
      </c>
      <c r="G56" s="393"/>
    </row>
    <row r="57" spans="2:7" ht="25.5" x14ac:dyDescent="0.25">
      <c r="B57" s="367"/>
      <c r="C57" s="397"/>
      <c r="D57" s="202" t="s">
        <v>122</v>
      </c>
      <c r="E57" s="230">
        <v>0.1</v>
      </c>
      <c r="F57" s="231">
        <v>0.2</v>
      </c>
      <c r="G57" s="393"/>
    </row>
    <row r="58" spans="2:7" x14ac:dyDescent="0.25">
      <c r="B58" s="367"/>
      <c r="C58" s="397"/>
      <c r="D58" s="198" t="s">
        <v>176</v>
      </c>
      <c r="E58" s="224">
        <v>1.4999999999999999E-2</v>
      </c>
      <c r="F58" s="224">
        <v>0.03</v>
      </c>
      <c r="G58" s="394"/>
    </row>
    <row r="59" spans="2:7" x14ac:dyDescent="0.25">
      <c r="B59" s="367"/>
      <c r="C59" s="396" t="s">
        <v>177</v>
      </c>
      <c r="D59" s="198" t="s">
        <v>65</v>
      </c>
      <c r="E59" s="224">
        <v>0.1</v>
      </c>
      <c r="F59" s="224">
        <v>0.2</v>
      </c>
      <c r="G59" s="232" t="s">
        <v>206</v>
      </c>
    </row>
    <row r="60" spans="2:7" x14ac:dyDescent="0.25">
      <c r="B60" s="367"/>
      <c r="C60" s="397"/>
      <c r="D60" s="203" t="s">
        <v>86</v>
      </c>
      <c r="E60" s="364"/>
      <c r="F60" s="365"/>
      <c r="G60" s="263"/>
    </row>
    <row r="61" spans="2:7" ht="33.75" x14ac:dyDescent="0.25">
      <c r="B61" s="367"/>
      <c r="C61" s="397"/>
      <c r="D61" s="201" t="s">
        <v>87</v>
      </c>
      <c r="E61" s="224">
        <v>7.0000000000000007E-2</v>
      </c>
      <c r="F61" s="224">
        <v>0.14000000000000001</v>
      </c>
      <c r="G61" s="232" t="s">
        <v>222</v>
      </c>
    </row>
    <row r="62" spans="2:7" x14ac:dyDescent="0.25">
      <c r="B62" s="367"/>
      <c r="C62" s="398"/>
      <c r="D62" s="201" t="s">
        <v>88</v>
      </c>
      <c r="E62" s="224">
        <v>7.4999999999999997E-2</v>
      </c>
      <c r="F62" s="224">
        <v>0.15</v>
      </c>
      <c r="G62" s="232" t="s">
        <v>206</v>
      </c>
    </row>
    <row r="63" spans="2:7" x14ac:dyDescent="0.25">
      <c r="B63" s="367"/>
      <c r="C63" s="212" t="s">
        <v>89</v>
      </c>
      <c r="D63" s="198" t="s">
        <v>123</v>
      </c>
      <c r="E63" s="224">
        <v>0.01</v>
      </c>
      <c r="F63" s="224">
        <v>0.02</v>
      </c>
      <c r="G63" s="232" t="s">
        <v>206</v>
      </c>
    </row>
    <row r="64" spans="2:7" x14ac:dyDescent="0.25">
      <c r="B64" s="368"/>
      <c r="C64" s="212" t="s">
        <v>178</v>
      </c>
      <c r="D64" s="198" t="s">
        <v>179</v>
      </c>
      <c r="E64" s="224">
        <v>0.15</v>
      </c>
      <c r="F64" s="224">
        <v>0.3</v>
      </c>
      <c r="G64" s="194" t="s">
        <v>124</v>
      </c>
    </row>
    <row r="65" spans="2:7" x14ac:dyDescent="0.25">
      <c r="B65" s="246" t="s">
        <v>126</v>
      </c>
      <c r="C65" s="270"/>
      <c r="D65" s="247"/>
      <c r="E65" s="222" t="s">
        <v>190</v>
      </c>
      <c r="F65" s="222" t="s">
        <v>226</v>
      </c>
      <c r="G65" s="248"/>
    </row>
    <row r="66" spans="2:7" ht="25.5" x14ac:dyDescent="0.25">
      <c r="B66" s="215">
        <v>155</v>
      </c>
      <c r="C66" s="271"/>
      <c r="D66" s="198" t="s">
        <v>225</v>
      </c>
      <c r="E66" s="395"/>
      <c r="F66" s="395"/>
      <c r="G66" s="194" t="s">
        <v>124</v>
      </c>
    </row>
    <row r="67" spans="2:7" x14ac:dyDescent="0.25">
      <c r="B67" s="210" t="s">
        <v>127</v>
      </c>
      <c r="C67" s="268"/>
      <c r="D67" s="199"/>
      <c r="E67" s="222" t="s">
        <v>190</v>
      </c>
      <c r="F67" s="222" t="s">
        <v>226</v>
      </c>
      <c r="G67" s="248"/>
    </row>
    <row r="68" spans="2:7" x14ac:dyDescent="0.25">
      <c r="B68" s="361">
        <v>156</v>
      </c>
      <c r="C68" s="272"/>
      <c r="D68" s="198" t="s">
        <v>128</v>
      </c>
      <c r="E68" s="224">
        <v>0.15</v>
      </c>
      <c r="F68" s="224">
        <v>0.3</v>
      </c>
      <c r="G68" s="378" t="s">
        <v>125</v>
      </c>
    </row>
    <row r="69" spans="2:7" ht="25.5" x14ac:dyDescent="0.25">
      <c r="B69" s="362"/>
      <c r="C69" s="272"/>
      <c r="D69" s="198" t="s">
        <v>129</v>
      </c>
      <c r="E69" s="224">
        <v>0.2</v>
      </c>
      <c r="F69" s="224">
        <v>0.4</v>
      </c>
      <c r="G69" s="380"/>
    </row>
    <row r="70" spans="2:7" x14ac:dyDescent="0.25">
      <c r="B70" s="210" t="s">
        <v>131</v>
      </c>
      <c r="C70" s="268"/>
      <c r="D70" s="199"/>
      <c r="E70" s="222" t="s">
        <v>190</v>
      </c>
      <c r="F70" s="222" t="s">
        <v>226</v>
      </c>
      <c r="G70" s="248"/>
    </row>
    <row r="71" spans="2:7" ht="17.25" customHeight="1" x14ac:dyDescent="0.25">
      <c r="B71" s="361"/>
      <c r="C71" s="271" t="s">
        <v>90</v>
      </c>
      <c r="D71" s="198" t="s">
        <v>64</v>
      </c>
      <c r="E71" s="224">
        <v>0.12</v>
      </c>
      <c r="F71" s="224">
        <v>0.24</v>
      </c>
      <c r="G71" s="378" t="s">
        <v>125</v>
      </c>
    </row>
    <row r="72" spans="2:7" x14ac:dyDescent="0.25">
      <c r="B72" s="362"/>
      <c r="C72" s="273" t="s">
        <v>66</v>
      </c>
      <c r="D72" s="200" t="s">
        <v>130</v>
      </c>
      <c r="E72" s="230">
        <v>0.04</v>
      </c>
      <c r="F72" s="231">
        <v>0.08</v>
      </c>
      <c r="G72" s="380"/>
    </row>
    <row r="73" spans="2:7" x14ac:dyDescent="0.25">
      <c r="B73" s="210" t="s">
        <v>91</v>
      </c>
      <c r="C73" s="268"/>
      <c r="D73" s="199"/>
      <c r="E73" s="222" t="s">
        <v>190</v>
      </c>
      <c r="F73" s="222" t="s">
        <v>226</v>
      </c>
      <c r="G73" s="248"/>
    </row>
    <row r="74" spans="2:7" ht="25.5" x14ac:dyDescent="0.25">
      <c r="B74" s="213"/>
      <c r="C74" s="271" t="s">
        <v>92</v>
      </c>
      <c r="D74" s="198" t="s">
        <v>132</v>
      </c>
      <c r="E74" s="224">
        <v>0</v>
      </c>
      <c r="F74" s="224">
        <v>6.0000000000000001E-3</v>
      </c>
      <c r="G74" s="378" t="s">
        <v>124</v>
      </c>
    </row>
    <row r="75" spans="2:7" ht="25.5" x14ac:dyDescent="0.25">
      <c r="B75" s="213"/>
      <c r="C75" s="381" t="s">
        <v>93</v>
      </c>
      <c r="D75" s="200" t="s">
        <v>136</v>
      </c>
      <c r="E75" s="230">
        <v>0</v>
      </c>
      <c r="F75" s="231">
        <v>6.0000000000000001E-3</v>
      </c>
      <c r="G75" s="379"/>
    </row>
    <row r="76" spans="2:7" ht="25.5" x14ac:dyDescent="0.25">
      <c r="B76" s="213"/>
      <c r="C76" s="382"/>
      <c r="D76" s="200" t="s">
        <v>133</v>
      </c>
      <c r="E76" s="230">
        <v>0</v>
      </c>
      <c r="F76" s="231">
        <v>6.0000000000000001E-3</v>
      </c>
      <c r="G76" s="379"/>
    </row>
    <row r="77" spans="2:7" ht="48" customHeight="1" x14ac:dyDescent="0.25">
      <c r="B77" s="213"/>
      <c r="C77" s="381" t="s">
        <v>94</v>
      </c>
      <c r="D77" s="200" t="s">
        <v>134</v>
      </c>
      <c r="E77" s="230">
        <v>0</v>
      </c>
      <c r="F77" s="231">
        <v>6.0000000000000001E-3</v>
      </c>
      <c r="G77" s="379"/>
    </row>
    <row r="78" spans="2:7" ht="37.5" customHeight="1" x14ac:dyDescent="0.25">
      <c r="B78" s="213"/>
      <c r="C78" s="382"/>
      <c r="D78" s="200" t="s">
        <v>135</v>
      </c>
      <c r="E78" s="230">
        <v>0</v>
      </c>
      <c r="F78" s="231">
        <v>6.0000000000000001E-3</v>
      </c>
      <c r="G78" s="380"/>
    </row>
    <row r="79" spans="2:7" x14ac:dyDescent="0.25">
      <c r="B79" s="210" t="s">
        <v>95</v>
      </c>
      <c r="C79" s="268"/>
      <c r="D79" s="199"/>
      <c r="E79" s="222" t="s">
        <v>190</v>
      </c>
      <c r="F79" s="222" t="s">
        <v>226</v>
      </c>
      <c r="G79" s="248"/>
    </row>
    <row r="80" spans="2:7" x14ac:dyDescent="0.25">
      <c r="B80" s="356">
        <v>233</v>
      </c>
      <c r="C80" s="384"/>
      <c r="D80" s="198" t="s">
        <v>227</v>
      </c>
      <c r="E80" s="224">
        <v>0.1</v>
      </c>
      <c r="F80" s="224">
        <v>0.2</v>
      </c>
      <c r="G80" s="378" t="s">
        <v>206</v>
      </c>
    </row>
    <row r="81" spans="2:7" x14ac:dyDescent="0.25">
      <c r="B81" s="357"/>
      <c r="C81" s="384"/>
      <c r="D81" s="198" t="s">
        <v>137</v>
      </c>
      <c r="E81" s="224">
        <v>0.08</v>
      </c>
      <c r="F81" s="224">
        <v>0.16</v>
      </c>
      <c r="G81" s="379"/>
    </row>
    <row r="82" spans="2:7" x14ac:dyDescent="0.25">
      <c r="B82" s="357"/>
      <c r="C82" s="384"/>
      <c r="D82" s="198" t="s">
        <v>138</v>
      </c>
      <c r="E82" s="224">
        <v>0.12</v>
      </c>
      <c r="F82" s="224">
        <v>0.24</v>
      </c>
      <c r="G82" s="380"/>
    </row>
    <row r="83" spans="2:7" x14ac:dyDescent="0.25">
      <c r="B83" s="358"/>
      <c r="C83" s="274" t="s">
        <v>228</v>
      </c>
      <c r="D83" s="198" t="s">
        <v>229</v>
      </c>
      <c r="E83" s="257">
        <v>2.0000000000000001E-4</v>
      </c>
      <c r="F83" s="257">
        <v>4.0000000000000002E-4</v>
      </c>
      <c r="G83" s="253" t="s">
        <v>124</v>
      </c>
    </row>
    <row r="84" spans="2:7" x14ac:dyDescent="0.25">
      <c r="B84" s="210" t="s">
        <v>96</v>
      </c>
      <c r="C84" s="268"/>
      <c r="D84" s="199"/>
      <c r="E84" s="222" t="s">
        <v>190</v>
      </c>
      <c r="F84" s="222" t="s">
        <v>226</v>
      </c>
      <c r="G84" s="248"/>
    </row>
    <row r="85" spans="2:7" x14ac:dyDescent="0.25">
      <c r="B85" s="401">
        <v>236</v>
      </c>
      <c r="C85" s="383"/>
      <c r="D85" s="198" t="s">
        <v>139</v>
      </c>
      <c r="E85" s="364">
        <v>0</v>
      </c>
      <c r="F85" s="365"/>
      <c r="G85" s="378" t="s">
        <v>124</v>
      </c>
    </row>
    <row r="86" spans="2:7" x14ac:dyDescent="0.25">
      <c r="B86" s="401"/>
      <c r="C86" s="383"/>
      <c r="D86" s="198" t="s">
        <v>140</v>
      </c>
      <c r="E86" s="364">
        <v>0.1</v>
      </c>
      <c r="F86" s="365"/>
      <c r="G86" s="379"/>
    </row>
    <row r="87" spans="2:7" ht="39.75" customHeight="1" x14ac:dyDescent="0.25">
      <c r="B87" s="401"/>
      <c r="C87" s="383"/>
      <c r="D87" s="198" t="s">
        <v>146</v>
      </c>
      <c r="E87" s="364">
        <v>0.125</v>
      </c>
      <c r="F87" s="365"/>
      <c r="G87" s="380"/>
    </row>
    <row r="88" spans="2:7" x14ac:dyDescent="0.25">
      <c r="B88" s="210" t="s">
        <v>230</v>
      </c>
      <c r="C88" s="268"/>
      <c r="D88" s="199"/>
      <c r="E88" s="222" t="s">
        <v>190</v>
      </c>
      <c r="F88" s="222" t="s">
        <v>226</v>
      </c>
      <c r="G88" s="248"/>
    </row>
    <row r="89" spans="2:7" ht="25.5" x14ac:dyDescent="0.25">
      <c r="B89" s="361">
        <v>236</v>
      </c>
      <c r="C89" s="359" t="s">
        <v>144</v>
      </c>
      <c r="D89" s="198" t="s">
        <v>143</v>
      </c>
      <c r="E89" s="224">
        <v>0.1</v>
      </c>
      <c r="F89" s="224">
        <v>0.2</v>
      </c>
      <c r="G89" s="195" t="s">
        <v>124</v>
      </c>
    </row>
    <row r="90" spans="2:7" x14ac:dyDescent="0.25">
      <c r="B90" s="362"/>
      <c r="C90" s="360"/>
      <c r="D90" s="198" t="s">
        <v>231</v>
      </c>
      <c r="E90" s="257">
        <v>0.05</v>
      </c>
      <c r="F90" s="257">
        <v>0.1</v>
      </c>
      <c r="G90" s="253" t="s">
        <v>124</v>
      </c>
    </row>
    <row r="91" spans="2:7" x14ac:dyDescent="0.25">
      <c r="B91" s="210" t="s">
        <v>232</v>
      </c>
      <c r="C91" s="268"/>
      <c r="D91" s="199"/>
      <c r="E91" s="222" t="s">
        <v>190</v>
      </c>
      <c r="F91" s="222" t="s">
        <v>226</v>
      </c>
      <c r="G91" s="248"/>
    </row>
    <row r="92" spans="2:7" x14ac:dyDescent="0.25">
      <c r="B92" s="361">
        <v>236</v>
      </c>
      <c r="C92" s="271" t="s">
        <v>145</v>
      </c>
      <c r="D92" s="226" t="s">
        <v>246</v>
      </c>
      <c r="E92" s="364">
        <v>0.05</v>
      </c>
      <c r="F92" s="365"/>
      <c r="G92" s="195" t="s">
        <v>124</v>
      </c>
    </row>
    <row r="93" spans="2:7" x14ac:dyDescent="0.25">
      <c r="B93" s="373"/>
      <c r="C93" s="359" t="s">
        <v>152</v>
      </c>
      <c r="D93" s="227" t="s">
        <v>153</v>
      </c>
      <c r="E93" s="364"/>
      <c r="F93" s="365"/>
      <c r="G93" s="378" t="s">
        <v>124</v>
      </c>
    </row>
    <row r="94" spans="2:7" x14ac:dyDescent="0.25">
      <c r="B94" s="373"/>
      <c r="C94" s="374"/>
      <c r="D94" s="228" t="s">
        <v>154</v>
      </c>
      <c r="E94" s="364">
        <v>0</v>
      </c>
      <c r="F94" s="365"/>
      <c r="G94" s="379"/>
    </row>
    <row r="95" spans="2:7" x14ac:dyDescent="0.25">
      <c r="B95" s="373"/>
      <c r="C95" s="374"/>
      <c r="D95" s="228" t="s">
        <v>155</v>
      </c>
      <c r="E95" s="364" t="s">
        <v>157</v>
      </c>
      <c r="F95" s="365"/>
      <c r="G95" s="379"/>
    </row>
    <row r="96" spans="2:7" x14ac:dyDescent="0.25">
      <c r="B96" s="362"/>
      <c r="C96" s="360"/>
      <c r="D96" s="228" t="s">
        <v>156</v>
      </c>
      <c r="E96" s="364" t="s">
        <v>158</v>
      </c>
      <c r="F96" s="365"/>
      <c r="G96" s="380"/>
    </row>
    <row r="97" spans="2:7" x14ac:dyDescent="0.25">
      <c r="B97" s="214" t="s">
        <v>148</v>
      </c>
      <c r="C97" s="268"/>
      <c r="D97" s="199"/>
      <c r="E97" s="222" t="s">
        <v>190</v>
      </c>
      <c r="F97" s="222" t="s">
        <v>226</v>
      </c>
      <c r="G97" s="248"/>
    </row>
    <row r="98" spans="2:7" ht="50.25" customHeight="1" x14ac:dyDescent="0.25">
      <c r="B98" s="361">
        <v>236</v>
      </c>
      <c r="C98" s="271" t="s">
        <v>98</v>
      </c>
      <c r="D98" s="198" t="s">
        <v>234</v>
      </c>
      <c r="E98" s="242">
        <v>0.01</v>
      </c>
      <c r="F98" s="242">
        <v>0.02</v>
      </c>
      <c r="G98" s="232" t="s">
        <v>147</v>
      </c>
    </row>
    <row r="99" spans="2:7" ht="15.75" customHeight="1" x14ac:dyDescent="0.25">
      <c r="B99" s="373"/>
      <c r="C99" s="255" t="s">
        <v>149</v>
      </c>
      <c r="D99" s="198" t="s">
        <v>233</v>
      </c>
      <c r="E99" s="224">
        <v>0.01</v>
      </c>
      <c r="F99" s="224">
        <v>0.02</v>
      </c>
      <c r="G99" s="194" t="s">
        <v>124</v>
      </c>
    </row>
    <row r="100" spans="2:7" ht="25.5" x14ac:dyDescent="0.25">
      <c r="B100" s="373"/>
      <c r="C100" s="255" t="s">
        <v>150</v>
      </c>
      <c r="D100" s="198" t="s">
        <v>151</v>
      </c>
      <c r="E100" s="224">
        <v>0.01</v>
      </c>
      <c r="F100" s="224">
        <v>0.02</v>
      </c>
      <c r="G100" s="194" t="s">
        <v>124</v>
      </c>
    </row>
    <row r="101" spans="2:7" x14ac:dyDescent="0.25">
      <c r="B101" s="210" t="s">
        <v>235</v>
      </c>
      <c r="C101" s="268"/>
      <c r="D101" s="199"/>
      <c r="E101" s="222" t="s">
        <v>190</v>
      </c>
      <c r="F101" s="222" t="s">
        <v>226</v>
      </c>
      <c r="G101" s="251"/>
    </row>
    <row r="102" spans="2:7" ht="18" customHeight="1" x14ac:dyDescent="0.25">
      <c r="B102" s="361">
        <v>236</v>
      </c>
      <c r="C102" s="359" t="s">
        <v>160</v>
      </c>
      <c r="D102" s="204" t="s">
        <v>159</v>
      </c>
      <c r="E102" s="364"/>
      <c r="F102" s="365"/>
      <c r="G102" s="378" t="s">
        <v>124</v>
      </c>
    </row>
    <row r="103" spans="2:7" x14ac:dyDescent="0.25">
      <c r="B103" s="373"/>
      <c r="C103" s="374"/>
      <c r="D103" s="198" t="s">
        <v>161</v>
      </c>
      <c r="E103" s="224">
        <v>7.0000000000000001E-3</v>
      </c>
      <c r="F103" s="224">
        <v>1.4E-2</v>
      </c>
      <c r="G103" s="379"/>
    </row>
    <row r="104" spans="2:7" x14ac:dyDescent="0.25">
      <c r="B104" s="362"/>
      <c r="C104" s="360"/>
      <c r="D104" s="198" t="s">
        <v>162</v>
      </c>
      <c r="E104" s="224">
        <v>1E-3</v>
      </c>
      <c r="F104" s="224">
        <v>2E-3</v>
      </c>
      <c r="G104" s="380"/>
    </row>
    <row r="105" spans="2:7" x14ac:dyDescent="0.25">
      <c r="B105" s="210" t="s">
        <v>236</v>
      </c>
      <c r="C105" s="268"/>
      <c r="D105" s="199"/>
      <c r="E105" s="222" t="s">
        <v>190</v>
      </c>
      <c r="F105" s="222" t="s">
        <v>226</v>
      </c>
      <c r="G105" s="251"/>
    </row>
    <row r="106" spans="2:7" x14ac:dyDescent="0.25">
      <c r="B106" s="361">
        <v>236</v>
      </c>
      <c r="C106" s="359" t="s">
        <v>163</v>
      </c>
      <c r="D106" s="198" t="s">
        <v>164</v>
      </c>
      <c r="E106" s="224">
        <v>0.01</v>
      </c>
      <c r="F106" s="224">
        <v>0.02</v>
      </c>
      <c r="G106" s="378" t="s">
        <v>124</v>
      </c>
    </row>
    <row r="107" spans="2:7" x14ac:dyDescent="0.25">
      <c r="B107" s="373"/>
      <c r="C107" s="374"/>
      <c r="D107" s="198" t="s">
        <v>165</v>
      </c>
      <c r="E107" s="224">
        <v>5.0000000000000001E-3</v>
      </c>
      <c r="F107" s="224">
        <v>0.01</v>
      </c>
      <c r="G107" s="379"/>
    </row>
    <row r="108" spans="2:7" x14ac:dyDescent="0.25">
      <c r="B108" s="210" t="s">
        <v>167</v>
      </c>
      <c r="C108" s="268"/>
      <c r="D108" s="199"/>
      <c r="E108" s="222" t="s">
        <v>190</v>
      </c>
      <c r="F108" s="222" t="s">
        <v>226</v>
      </c>
      <c r="G108" s="251"/>
    </row>
    <row r="109" spans="2:7" ht="41.25" customHeight="1" x14ac:dyDescent="0.25">
      <c r="B109" s="225">
        <v>236</v>
      </c>
      <c r="C109" s="260" t="s">
        <v>166</v>
      </c>
      <c r="D109" s="198" t="s">
        <v>168</v>
      </c>
      <c r="E109" s="257">
        <v>0</v>
      </c>
      <c r="F109" s="257">
        <v>0.05</v>
      </c>
      <c r="G109" s="229" t="s">
        <v>124</v>
      </c>
    </row>
    <row r="110" spans="2:7" x14ac:dyDescent="0.25">
      <c r="B110" s="210" t="s">
        <v>237</v>
      </c>
      <c r="C110" s="268"/>
      <c r="D110" s="199"/>
      <c r="E110" s="222" t="s">
        <v>190</v>
      </c>
      <c r="F110" s="222" t="s">
        <v>226</v>
      </c>
      <c r="G110" s="251"/>
    </row>
    <row r="111" spans="2:7" x14ac:dyDescent="0.25">
      <c r="B111" s="215">
        <v>236</v>
      </c>
      <c r="C111" s="274" t="s">
        <v>99</v>
      </c>
      <c r="D111" s="198" t="s">
        <v>238</v>
      </c>
      <c r="E111" s="364">
        <v>0.1</v>
      </c>
      <c r="F111" s="365"/>
      <c r="G111" s="194" t="s">
        <v>206</v>
      </c>
    </row>
    <row r="112" spans="2:7" x14ac:dyDescent="0.25">
      <c r="B112" s="210" t="s">
        <v>239</v>
      </c>
      <c r="C112" s="268"/>
      <c r="D112" s="199"/>
      <c r="E112" s="222" t="s">
        <v>190</v>
      </c>
      <c r="F112" s="222" t="s">
        <v>226</v>
      </c>
      <c r="G112" s="251"/>
    </row>
    <row r="113" spans="2:7" ht="25.5" x14ac:dyDescent="0.25">
      <c r="B113" s="261">
        <v>236</v>
      </c>
      <c r="C113" s="274" t="s">
        <v>240</v>
      </c>
      <c r="D113" s="198" t="s">
        <v>241</v>
      </c>
      <c r="E113" s="257">
        <v>0.05</v>
      </c>
      <c r="F113" s="257">
        <v>0.1</v>
      </c>
      <c r="G113" s="194" t="s">
        <v>124</v>
      </c>
    </row>
    <row r="114" spans="2:7" x14ac:dyDescent="0.25">
      <c r="B114" s="210" t="s">
        <v>242</v>
      </c>
      <c r="C114" s="268"/>
      <c r="D114" s="199"/>
      <c r="E114" s="222" t="s">
        <v>190</v>
      </c>
      <c r="F114" s="222" t="s">
        <v>226</v>
      </c>
      <c r="G114" s="251"/>
    </row>
    <row r="115" spans="2:7" x14ac:dyDescent="0.25">
      <c r="B115" s="261">
        <v>236</v>
      </c>
      <c r="C115" s="274" t="s">
        <v>243</v>
      </c>
      <c r="D115" s="198" t="s">
        <v>244</v>
      </c>
      <c r="E115" s="257">
        <v>0.01</v>
      </c>
      <c r="F115" s="257">
        <v>0.02</v>
      </c>
      <c r="G115" s="194" t="s">
        <v>124</v>
      </c>
    </row>
    <row r="116" spans="2:7" s="174" customFormat="1" x14ac:dyDescent="0.25">
      <c r="B116" s="216"/>
      <c r="C116" s="275"/>
      <c r="D116" s="205"/>
      <c r="E116" s="223"/>
      <c r="F116" s="223"/>
      <c r="G116" s="197"/>
    </row>
    <row r="117" spans="2:7" x14ac:dyDescent="0.25">
      <c r="B117" s="217" t="s">
        <v>18</v>
      </c>
      <c r="C117" s="218"/>
      <c r="D117" s="206"/>
      <c r="E117" s="243"/>
      <c r="F117" s="243"/>
    </row>
    <row r="118" spans="2:7" ht="15" customHeight="1" x14ac:dyDescent="0.25">
      <c r="B118" s="407" t="s">
        <v>19</v>
      </c>
      <c r="C118" s="407"/>
      <c r="D118" s="407"/>
      <c r="E118" s="244"/>
      <c r="F118" s="244"/>
    </row>
    <row r="119" spans="2:7" x14ac:dyDescent="0.25">
      <c r="B119" s="219" t="s">
        <v>34</v>
      </c>
      <c r="C119" s="218"/>
      <c r="D119" s="206"/>
      <c r="E119" s="243"/>
      <c r="F119" s="243"/>
    </row>
    <row r="120" spans="2:7" x14ac:dyDescent="0.25">
      <c r="B120" s="219" t="s">
        <v>20</v>
      </c>
      <c r="C120" s="218"/>
      <c r="D120" s="206"/>
      <c r="E120" s="243"/>
      <c r="F120" s="243"/>
    </row>
    <row r="121" spans="2:7" x14ac:dyDescent="0.25">
      <c r="B121" s="402" t="s">
        <v>8</v>
      </c>
      <c r="C121" s="402"/>
      <c r="D121" s="206"/>
      <c r="E121" s="243"/>
      <c r="F121" s="243"/>
    </row>
    <row r="122" spans="2:7" x14ac:dyDescent="0.25">
      <c r="B122" s="363" t="s">
        <v>193</v>
      </c>
      <c r="C122" s="363"/>
      <c r="D122" s="363"/>
      <c r="E122" s="363"/>
      <c r="F122" s="363"/>
      <c r="G122" s="363"/>
    </row>
    <row r="123" spans="2:7" x14ac:dyDescent="0.25">
      <c r="B123" s="219" t="s">
        <v>142</v>
      </c>
      <c r="C123" s="218"/>
      <c r="D123" s="206"/>
      <c r="E123" s="243"/>
      <c r="F123" s="243"/>
    </row>
    <row r="124" spans="2:7" x14ac:dyDescent="0.25">
      <c r="B124" s="219"/>
      <c r="C124" s="218"/>
      <c r="D124" s="206"/>
      <c r="E124" s="243"/>
      <c r="F124" s="243"/>
    </row>
    <row r="125" spans="2:7" x14ac:dyDescent="0.25">
      <c r="B125" s="219"/>
      <c r="C125" s="218"/>
      <c r="D125" s="206"/>
      <c r="E125" s="243"/>
      <c r="F125" s="243"/>
    </row>
    <row r="126" spans="2:7" x14ac:dyDescent="0.25">
      <c r="B126" s="219"/>
      <c r="C126" s="218"/>
      <c r="D126" s="207"/>
      <c r="E126" s="243"/>
      <c r="F126" s="243"/>
    </row>
    <row r="127" spans="2:7" x14ac:dyDescent="0.25">
      <c r="B127" s="219"/>
      <c r="C127" s="218"/>
      <c r="D127" s="206"/>
      <c r="E127" s="243"/>
      <c r="F127" s="243"/>
    </row>
    <row r="128" spans="2:7" x14ac:dyDescent="0.25">
      <c r="B128" s="220"/>
      <c r="C128" s="218"/>
      <c r="D128" s="208"/>
      <c r="E128" s="243"/>
      <c r="F128" s="243"/>
    </row>
  </sheetData>
  <sheetProtection algorithmName="SHA-512" hashValue="JdTW1tJOnkCZZrAQQZIGHj6jymhO7I3o/8eIlHALy4NMN7O65dJMJKpWQKclH4OQhnMU66uOBtKy+3jvNx+oCw==" saltValue="g1tDsia8wUoY6CQOhnbnJg==" spinCount="100000" sheet="1" selectLockedCells="1"/>
  <mergeCells count="87">
    <mergeCell ref="E111:F111"/>
    <mergeCell ref="E96:F96"/>
    <mergeCell ref="B121:C121"/>
    <mergeCell ref="B11:D11"/>
    <mergeCell ref="E13:F13"/>
    <mergeCell ref="E12:F12"/>
    <mergeCell ref="B47:D47"/>
    <mergeCell ref="E60:F60"/>
    <mergeCell ref="B48:B64"/>
    <mergeCell ref="B24:B29"/>
    <mergeCell ref="B19:B21"/>
    <mergeCell ref="E34:F34"/>
    <mergeCell ref="B118:D118"/>
    <mergeCell ref="E31:F31"/>
    <mergeCell ref="E85:F85"/>
    <mergeCell ref="C38:C39"/>
    <mergeCell ref="C59:C62"/>
    <mergeCell ref="G19:G21"/>
    <mergeCell ref="G24:G29"/>
    <mergeCell ref="E32:F32"/>
    <mergeCell ref="E87:F87"/>
    <mergeCell ref="B85:B87"/>
    <mergeCell ref="C48:C53"/>
    <mergeCell ref="C54:C58"/>
    <mergeCell ref="G85:G87"/>
    <mergeCell ref="C80:C82"/>
    <mergeCell ref="B3:G3"/>
    <mergeCell ref="B68:B69"/>
    <mergeCell ref="G68:G69"/>
    <mergeCell ref="B5:D5"/>
    <mergeCell ref="B6:B9"/>
    <mergeCell ref="E6:F6"/>
    <mergeCell ref="E9:F9"/>
    <mergeCell ref="E7:F7"/>
    <mergeCell ref="E8:F8"/>
    <mergeCell ref="C6:C9"/>
    <mergeCell ref="G54:G58"/>
    <mergeCell ref="E66:F66"/>
    <mergeCell ref="G15:G17"/>
    <mergeCell ref="G12:G13"/>
    <mergeCell ref="C93:C96"/>
    <mergeCell ref="E41:F41"/>
    <mergeCell ref="D29:F29"/>
    <mergeCell ref="G106:G107"/>
    <mergeCell ref="E102:F102"/>
    <mergeCell ref="G102:G104"/>
    <mergeCell ref="G93:G96"/>
    <mergeCell ref="E94:F94"/>
    <mergeCell ref="E95:F95"/>
    <mergeCell ref="G71:G72"/>
    <mergeCell ref="C75:C76"/>
    <mergeCell ref="C77:C78"/>
    <mergeCell ref="G74:G78"/>
    <mergeCell ref="E86:F86"/>
    <mergeCell ref="C85:C87"/>
    <mergeCell ref="G80:G82"/>
    <mergeCell ref="B122:G122"/>
    <mergeCell ref="B71:B72"/>
    <mergeCell ref="E36:F36"/>
    <mergeCell ref="E37:F37"/>
    <mergeCell ref="E35:F35"/>
    <mergeCell ref="B31:B37"/>
    <mergeCell ref="B38:B46"/>
    <mergeCell ref="C43:C45"/>
    <mergeCell ref="B102:B104"/>
    <mergeCell ref="B106:B107"/>
    <mergeCell ref="C106:C107"/>
    <mergeCell ref="C102:C104"/>
    <mergeCell ref="E92:F92"/>
    <mergeCell ref="B98:B100"/>
    <mergeCell ref="E93:F93"/>
    <mergeCell ref="B92:B96"/>
    <mergeCell ref="B1:F1"/>
    <mergeCell ref="B2:F2"/>
    <mergeCell ref="B80:B83"/>
    <mergeCell ref="C89:C90"/>
    <mergeCell ref="B89:B90"/>
    <mergeCell ref="E10:F10"/>
    <mergeCell ref="B15:B17"/>
    <mergeCell ref="C15:C17"/>
    <mergeCell ref="E33:F33"/>
    <mergeCell ref="C40:C42"/>
    <mergeCell ref="C24:C29"/>
    <mergeCell ref="E27:F27"/>
    <mergeCell ref="E28:F28"/>
    <mergeCell ref="C19:C21"/>
    <mergeCell ref="E4:F4"/>
  </mergeCells>
  <hyperlinks>
    <hyperlink ref="B121" r:id="rId1" xr:uid="{00000000-0004-0000-0200-000000000000}"/>
    <hyperlink ref="B122" r:id="rId2" xr:uid="{00000000-0004-0000-0200-000001000000}"/>
  </hyperlinks>
  <printOptions horizontalCentered="1"/>
  <pageMargins left="0.36" right="0.18" top="0.5" bottom="0.25" header="0.2" footer="0.16"/>
  <pageSetup scale="64" orientation="portrait" r:id="rId3"/>
  <headerFooter>
    <oddFooter xml:space="preserve">&amp;CWithholding Tax Card 2020-21
www.finantax.net
www.youtube.com/accountingpro
</oddFooter>
  </headerFooter>
  <rowBreaks count="2" manualBreakCount="2">
    <brk id="46" min="1" max="6" man="1"/>
    <brk id="87" min="1" max="6"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SALARY TAX-2020-21</vt:lpstr>
      <vt:lpstr>INDIVIDUAL &amp; AOP I.TAX-2020-21</vt:lpstr>
      <vt:lpstr>RENT TAX CALCULATOR-2020-21</vt:lpstr>
      <vt:lpstr>WH Tax Card-2020-21</vt:lpstr>
      <vt:lpstr>Sheet2</vt:lpstr>
      <vt:lpstr>Sheet3</vt:lpstr>
      <vt:lpstr>'INDIVIDUAL &amp; AOP I.TAX-2020-21'!Print_Area</vt:lpstr>
      <vt:lpstr>'RENT TAX CALCULATOR-2020-21'!Print_Area</vt:lpstr>
      <vt:lpstr>'SALARY TAX-2020-21'!Print_Area</vt:lpstr>
      <vt:lpstr>'WH Tax Card-2020-21'!Print_Area</vt:lpstr>
      <vt:lpstr>'WH Tax Card-2020-21'!Print_Titles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hp</cp:lastModifiedBy>
  <cp:lastPrinted>2020-07-06T12:08:24Z</cp:lastPrinted>
  <dcterms:created xsi:type="dcterms:W3CDTF">2012-06-07T14:06:03Z</dcterms:created>
  <dcterms:modified xsi:type="dcterms:W3CDTF">2020-07-06T12:22:27Z</dcterms:modified>
</cp:coreProperties>
</file>