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d.docs.live.net/c9110395d2567df4/Office Data/FinanTax Work/Tax Calculators/"/>
    </mc:Choice>
  </mc:AlternateContent>
  <xr:revisionPtr revIDLastSave="872" documentId="8_{AA2F83F4-F861-47E6-BF20-B425FABAE160}" xr6:coauthVersionLast="47" xr6:coauthVersionMax="47" xr10:uidLastSave="{57BC74FC-59CE-4EF4-81CF-C14D86237952}"/>
  <workbookProtection workbookAlgorithmName="SHA-512" workbookHashValue="pLqlYeYoBKRDufPowSSjf5E7Sqi8bD9YHjcN2VbrIyAHNiC1EqpYIndo0xhwx9sy9Cu8UVJm5MJe/2sO0oX3HA==" workbookSaltValue="cMazXAgnqEfP4XjGi3SoUw==" workbookSpinCount="100000" lockStructure="1"/>
  <bookViews>
    <workbookView xWindow="-120" yWindow="-120" windowWidth="20730" windowHeight="11310" tabRatio="878" xr2:uid="{00000000-000D-0000-FFFF-FFFF00000000}"/>
  </bookViews>
  <sheets>
    <sheet name="SALARY TAX-2022-23" sheetId="4" r:id="rId1"/>
    <sheet name="INDIVIDUAL &amp; AOP I.TAX-2022-23" sheetId="8" r:id="rId2"/>
    <sheet name="RENT TAX CALCULATOR-2022-23" sheetId="6" r:id="rId3"/>
    <sheet name="SALARY TAX-2021-22" sheetId="10" state="hidden" r:id="rId4"/>
    <sheet name="SALARY TAX-2018-19" sheetId="11" state="hidden" r:id="rId5"/>
    <sheet name="Salary Tax Calculator-2017-18" sheetId="12" state="hidden" r:id="rId6"/>
    <sheet name="WH Tax Card-2022-23" sheetId="7" r:id="rId7"/>
    <sheet name="Sheet2" sheetId="2" state="hidden" r:id="rId8"/>
    <sheet name="Sheet3" sheetId="3" state="hidden" r:id="rId9"/>
  </sheets>
  <definedNames>
    <definedName name="_xlnm.Print_Area" localSheetId="1">'INDIVIDUAL &amp; AOP I.TAX-2022-23'!$A$1:$I$24</definedName>
    <definedName name="_xlnm.Print_Area" localSheetId="2">'RENT TAX CALCULATOR-2022-23'!$A$1:$I$24</definedName>
    <definedName name="_xlnm.Print_Area" localSheetId="5">'Salary Tax Calculator-2017-18'!$A$1:$M$46</definedName>
    <definedName name="_xlnm.Print_Area" localSheetId="4">'SALARY TAX-2018-19'!$A$1:$L$27</definedName>
    <definedName name="_xlnm.Print_Area" localSheetId="3">'SALARY TAX-2021-22'!$A$1:$L$27</definedName>
    <definedName name="_xlnm.Print_Area" localSheetId="0">'SALARY TAX-2022-23'!$A$1:$L$28</definedName>
    <definedName name="_xlnm.Print_Area" localSheetId="6">'WH Tax Card-2022-23'!$B$1:$G$121</definedName>
    <definedName name="_xlnm.Print_Titles" localSheetId="6">'WH Tax Card-2022-23'!$1:$6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7" i="4" l="1"/>
  <c r="B46" i="12"/>
  <c r="B45" i="12"/>
  <c r="B44" i="12"/>
  <c r="B43" i="12"/>
  <c r="B42" i="12"/>
  <c r="B41" i="12"/>
  <c r="B40" i="12"/>
  <c r="B39" i="12"/>
  <c r="B38" i="12"/>
  <c r="B37" i="12"/>
  <c r="B36" i="12"/>
  <c r="T10" i="12"/>
  <c r="C8" i="12"/>
  <c r="D8" i="12" s="1"/>
  <c r="C10" i="12" l="1"/>
  <c r="B41" i="11" l="1"/>
  <c r="B40" i="11"/>
  <c r="B39" i="11"/>
  <c r="B38" i="11"/>
  <c r="B37" i="11"/>
  <c r="B36" i="11"/>
  <c r="C8" i="11"/>
  <c r="D24" i="11" s="1"/>
  <c r="C10" i="11" l="1"/>
  <c r="T7" i="11" s="1"/>
  <c r="T10" i="11" s="1"/>
  <c r="D8" i="11"/>
  <c r="B46" i="10" l="1"/>
  <c r="B45" i="10"/>
  <c r="B44" i="10"/>
  <c r="B43" i="10"/>
  <c r="B42" i="10"/>
  <c r="B41" i="10"/>
  <c r="B40" i="10"/>
  <c r="B39" i="10"/>
  <c r="B38" i="10"/>
  <c r="B37" i="10"/>
  <c r="B36" i="10"/>
  <c r="C8" i="10"/>
  <c r="D8" i="10" s="1"/>
  <c r="S7" i="10"/>
  <c r="C10" i="10" l="1"/>
  <c r="T7" i="10" s="1"/>
  <c r="T10" i="10" s="1"/>
  <c r="D24" i="10"/>
  <c r="U7" i="10" l="1"/>
  <c r="U10" i="10" s="1"/>
  <c r="T14" i="10" l="1"/>
  <c r="T16" i="10" s="1"/>
  <c r="U13" i="10"/>
  <c r="T15" i="10" l="1"/>
  <c r="U16" i="10" s="1"/>
  <c r="U18" i="10" s="1"/>
  <c r="D22" i="10" s="1"/>
  <c r="A36" i="4" l="1"/>
  <c r="A37" i="4" s="1"/>
  <c r="A38" i="4" s="1"/>
  <c r="A39" i="4" s="1"/>
  <c r="A40" i="4" s="1"/>
  <c r="A41" i="4" s="1"/>
  <c r="B41" i="4"/>
  <c r="D9" i="4"/>
  <c r="A7" i="6"/>
  <c r="D7" i="4"/>
  <c r="I9" i="6" l="1"/>
  <c r="B28" i="6" l="1"/>
  <c r="B31" i="8"/>
  <c r="B36" i="4"/>
  <c r="B40" i="4"/>
  <c r="B39" i="4"/>
  <c r="B38" i="4"/>
  <c r="B37" i="4"/>
  <c r="B37" i="8" l="1"/>
  <c r="E8" i="8" s="1"/>
  <c r="B36" i="8" l="1"/>
  <c r="B35" i="8"/>
  <c r="B32" i="8"/>
  <c r="B33" i="8"/>
  <c r="B34" i="8"/>
  <c r="G8" i="8" l="1"/>
  <c r="D8" i="8"/>
  <c r="B30" i="6"/>
  <c r="E7" i="6" s="1"/>
  <c r="B29" i="6"/>
  <c r="D7" i="6" s="1"/>
  <c r="G7" i="6" l="1"/>
  <c r="F7" i="6"/>
  <c r="C8" i="4"/>
  <c r="H7" i="6" l="1"/>
  <c r="I7" i="6" s="1"/>
  <c r="F8" i="8"/>
  <c r="H8" i="8" s="1"/>
  <c r="I8" i="8" s="1"/>
  <c r="I10" i="8" s="1"/>
  <c r="D8" i="4"/>
  <c r="C11" i="4" l="1"/>
  <c r="T7" i="4" s="1"/>
  <c r="I8" i="6" l="1"/>
  <c r="I10" i="6" s="1"/>
  <c r="S7" i="4"/>
  <c r="U7" i="4" s="1"/>
  <c r="U11" i="4" s="1"/>
  <c r="T15" i="4" s="1"/>
  <c r="T11" i="4"/>
  <c r="T17" i="4" l="1"/>
  <c r="U14" i="4"/>
  <c r="D11" i="4"/>
  <c r="C15" i="4" l="1"/>
  <c r="C17" i="4" s="1"/>
  <c r="B7" i="12"/>
  <c r="B7" i="11"/>
  <c r="D7" i="10"/>
  <c r="D10" i="10" s="1"/>
  <c r="D14" i="4"/>
  <c r="T16" i="4"/>
  <c r="S7" i="11" l="1"/>
  <c r="U7" i="11" s="1"/>
  <c r="U10" i="11" s="1"/>
  <c r="D7" i="11"/>
  <c r="D10" i="11" s="1"/>
  <c r="C14" i="10"/>
  <c r="C16" i="10" s="1"/>
  <c r="D13" i="10"/>
  <c r="S7" i="12"/>
  <c r="U7" i="12" s="1"/>
  <c r="U10" i="12" s="1"/>
  <c r="D7" i="12"/>
  <c r="D10" i="12" s="1"/>
  <c r="C16" i="4"/>
  <c r="D17" i="4" s="1"/>
  <c r="D19" i="4" s="1"/>
  <c r="U17" i="4"/>
  <c r="U19" i="4" s="1"/>
  <c r="D23" i="4" s="1"/>
  <c r="I8" i="4" l="1"/>
  <c r="I7" i="4"/>
  <c r="I10" i="4"/>
  <c r="I9" i="4"/>
  <c r="I11" i="4"/>
  <c r="D13" i="12"/>
  <c r="C14" i="12"/>
  <c r="C15" i="12" s="1"/>
  <c r="T14" i="12"/>
  <c r="T15" i="12" s="1"/>
  <c r="U13" i="12"/>
  <c r="C14" i="11"/>
  <c r="C16" i="11" s="1"/>
  <c r="D13" i="11"/>
  <c r="C15" i="10"/>
  <c r="D16" i="10" s="1"/>
  <c r="D18" i="10" s="1"/>
  <c r="T14" i="11"/>
  <c r="T16" i="11" s="1"/>
  <c r="U13" i="11"/>
  <c r="D25" i="4"/>
  <c r="C16" i="12" l="1"/>
  <c r="D16" i="12" s="1"/>
  <c r="D18" i="12" s="1"/>
  <c r="D23" i="10"/>
  <c r="D25" i="10" s="1"/>
  <c r="D26" i="10" s="1"/>
  <c r="H7" i="4"/>
  <c r="J7" i="4" s="1"/>
  <c r="K7" i="4" s="1"/>
  <c r="T16" i="12"/>
  <c r="U16" i="12" s="1"/>
  <c r="U18" i="12" s="1"/>
  <c r="D22" i="12" s="1"/>
  <c r="D24" i="12" s="1"/>
  <c r="D24" i="4"/>
  <c r="D26" i="4" s="1"/>
  <c r="D27" i="4" s="1"/>
  <c r="T15" i="11"/>
  <c r="U16" i="11" s="1"/>
  <c r="U18" i="11" s="1"/>
  <c r="D22" i="11" s="1"/>
  <c r="C15" i="11"/>
  <c r="D16" i="11" s="1"/>
  <c r="D19" i="11" s="1"/>
  <c r="H8" i="4" l="1"/>
  <c r="J8" i="4" s="1"/>
  <c r="K8" i="4" s="1"/>
  <c r="D23" i="12"/>
  <c r="D25" i="12" s="1"/>
  <c r="D26" i="12" s="1"/>
  <c r="H11" i="4"/>
  <c r="J11" i="4" s="1"/>
  <c r="K11" i="4" s="1"/>
  <c r="D18" i="11"/>
  <c r="H9" i="4" l="1"/>
  <c r="J9" i="4" s="1"/>
  <c r="K9" i="4" s="1"/>
  <c r="D23" i="11"/>
  <c r="D25" i="11" s="1"/>
  <c r="D26" i="11" s="1"/>
  <c r="H10" i="4"/>
  <c r="J10" i="4" s="1"/>
  <c r="K10" i="4" s="1"/>
</calcChain>
</file>

<file path=xl/sharedStrings.xml><?xml version="1.0" encoding="utf-8"?>
<sst xmlns="http://schemas.openxmlformats.org/spreadsheetml/2006/main" count="541" uniqueCount="281">
  <si>
    <t>SALARY TAX CALCULATOR</t>
  </si>
  <si>
    <t>Gross Salary per month, (Including all allowances)</t>
  </si>
  <si>
    <t>Annual Taxable Salary</t>
  </si>
  <si>
    <t>Slab No.</t>
  </si>
  <si>
    <t>Fixed Tax</t>
  </si>
  <si>
    <t>Prev Limit</t>
  </si>
  <si>
    <t xml:space="preserve">Salary Months </t>
  </si>
  <si>
    <t>Prepared By:</t>
  </si>
  <si>
    <t>www.finantax.net</t>
  </si>
  <si>
    <t>Gross</t>
  </si>
  <si>
    <t>Amount Exceeding from Previous Slab Maximum Limit</t>
  </si>
  <si>
    <t>Previous Slab Maximum Limit</t>
  </si>
  <si>
    <t>Income Tax Calculation</t>
  </si>
  <si>
    <t>Income Tax on Exceeding Amount</t>
  </si>
  <si>
    <t>Total Income Tax Payable</t>
  </si>
  <si>
    <t>Monthly Tax Deduction</t>
  </si>
  <si>
    <t>FinanTax Consulting</t>
  </si>
  <si>
    <t>Office 3, first floor, warraich plaza, I-9 Markaz, Islamabad.</t>
  </si>
  <si>
    <t>Email: info@finantax.net</t>
  </si>
  <si>
    <t>Salary Increament (if any)</t>
  </si>
  <si>
    <t>Income Tax Payable</t>
  </si>
  <si>
    <t>INCOME FROM SALARY</t>
  </si>
  <si>
    <t>Salary Slabs Lower Limit</t>
  </si>
  <si>
    <t>Upper Limit</t>
  </si>
  <si>
    <t>Income Tax Payable (if salary increament applied)</t>
  </si>
  <si>
    <r>
      <t xml:space="preserve">Sole Premier Resellers of </t>
    </r>
    <r>
      <rPr>
        <b/>
        <sz val="11"/>
        <color theme="1"/>
        <rFont val="Calibri"/>
        <family val="2"/>
        <scheme val="minor"/>
      </rPr>
      <t>Intuit QuickBooks Products</t>
    </r>
    <r>
      <rPr>
        <sz val="11"/>
        <color theme="1"/>
        <rFont val="Calibri"/>
        <family val="2"/>
        <scheme val="minor"/>
      </rPr>
      <t xml:space="preserve"> in Pakistan.</t>
    </r>
  </si>
  <si>
    <t>Ph: 0092-51-4431316, 8317400-1</t>
  </si>
  <si>
    <t>Fixed Tax on Annual Taxable Income</t>
  </si>
  <si>
    <t>Previous Slab Max. Limit</t>
  </si>
  <si>
    <t>Amount Exceed from Prev. Slab Max. Limit</t>
  </si>
  <si>
    <t>Tax Rate on Exceeded Amount</t>
  </si>
  <si>
    <t>Tax on Exceeded Amount</t>
  </si>
  <si>
    <t>Total Tax Payable</t>
  </si>
  <si>
    <t>A</t>
  </si>
  <si>
    <t>B</t>
  </si>
  <si>
    <t>C = (A+B)</t>
  </si>
  <si>
    <t>Inocme Slabs</t>
  </si>
  <si>
    <t xml:space="preserve">Tax </t>
  </si>
  <si>
    <t>General</t>
  </si>
  <si>
    <t>Yes</t>
  </si>
  <si>
    <t>Senior Citizen</t>
  </si>
  <si>
    <t>No</t>
  </si>
  <si>
    <t>Teacher / Researcher</t>
  </si>
  <si>
    <t>RENT TAX CALCULATOR - INDIVIDUALS/ASSOCIATION OF PERSONS/COMPANY</t>
  </si>
  <si>
    <t>Section: 155 Income from Property</t>
  </si>
  <si>
    <t>Individual /AOP</t>
  </si>
  <si>
    <t>Company</t>
  </si>
  <si>
    <t>Filer</t>
  </si>
  <si>
    <t>INCOME TAX PAYABLE IND/AOP</t>
  </si>
  <si>
    <t>INSERT ANNUAL RENT VALUE HERE</t>
  </si>
  <si>
    <t>SECTION 149 TAX ON SALARY INCOME</t>
  </si>
  <si>
    <t>Section</t>
  </si>
  <si>
    <t>Provision of the Section</t>
  </si>
  <si>
    <t>Tax Rate</t>
  </si>
  <si>
    <t>153(1)(a)</t>
  </si>
  <si>
    <t>153(1)(b)</t>
  </si>
  <si>
    <t>Payment to petrol pump operator on account of sale of petroleum products</t>
  </si>
  <si>
    <t>In case of sportsperson</t>
  </si>
  <si>
    <t>234A</t>
  </si>
  <si>
    <t>Premier Resellers of Intuit QuickBooks Products in Pakistan.</t>
  </si>
  <si>
    <t>INCOME TAX CALCULATOR</t>
  </si>
  <si>
    <t>FOR INDIVIDUALS &amp; AOP (OTHER THAN RENTAL INCOME)</t>
  </si>
  <si>
    <t>IND</t>
  </si>
  <si>
    <t>TOTAL INCOME TAX PAYABLE</t>
  </si>
  <si>
    <r>
      <t xml:space="preserve">Sole Premier Resellers of </t>
    </r>
    <r>
      <rPr>
        <b/>
        <sz val="10"/>
        <color theme="1"/>
        <rFont val="Verdana"/>
        <family val="2"/>
      </rPr>
      <t>Intuit QuickBooks Products</t>
    </r>
    <r>
      <rPr>
        <sz val="10"/>
        <color theme="1"/>
        <rFont val="Verdana"/>
        <family val="2"/>
      </rPr>
      <t xml:space="preserve"> in Pakistan.</t>
    </r>
  </si>
  <si>
    <t>AOP</t>
  </si>
  <si>
    <t>INDIVIDUALS</t>
  </si>
  <si>
    <t>Royalty or Fee for Technical Services</t>
  </si>
  <si>
    <t>152(1)</t>
  </si>
  <si>
    <t>152(1AAA)</t>
  </si>
  <si>
    <t>152(1)(c)</t>
  </si>
  <si>
    <t>Fee for Offshore Digital Services</t>
  </si>
  <si>
    <t xml:space="preserve">152(2)A (c) </t>
  </si>
  <si>
    <t>All others - (if the contract more than Rs. 10,000/- Per Anum)</t>
  </si>
  <si>
    <t>For Companies</t>
  </si>
  <si>
    <t>For Individuals / AOP</t>
  </si>
  <si>
    <t>153(2)</t>
  </si>
  <si>
    <t>156A</t>
  </si>
  <si>
    <t>BROKERAGE AND COMMISSION</t>
  </si>
  <si>
    <t>PHONE &amp; INTERNET</t>
  </si>
  <si>
    <t>Sub Section</t>
  </si>
  <si>
    <t>236C</t>
  </si>
  <si>
    <t>Foreign Produced Commercial</t>
  </si>
  <si>
    <t>20% of gross amount paid</t>
  </si>
  <si>
    <t>DIVIDEND INCOME</t>
  </si>
  <si>
    <t>TAX ON SALARY INCOME</t>
  </si>
  <si>
    <t>PROFIT ON DEBT</t>
  </si>
  <si>
    <t>PAYMENT TO NON-RESIDENTS</t>
  </si>
  <si>
    <t>152(1A)</t>
  </si>
  <si>
    <t>152(1AA)</t>
  </si>
  <si>
    <t>Payment of insurance premium or re-insurance to a non-resident person</t>
  </si>
  <si>
    <t>152(2)</t>
  </si>
  <si>
    <t xml:space="preserve">Tax deduction on payment to nonresident, not otherwise specified. </t>
  </si>
  <si>
    <t>Sale of Goods - Companies</t>
  </si>
  <si>
    <t>Sale of Goods - Individuals / AOP</t>
  </si>
  <si>
    <t>Rendering of Services - Companies</t>
  </si>
  <si>
    <t>Rendering of Services - Individuals / AOP</t>
  </si>
  <si>
    <t>152(2A) (a)</t>
  </si>
  <si>
    <t>152(2A) (b)</t>
  </si>
  <si>
    <t>Adjustable</t>
  </si>
  <si>
    <t>Final</t>
  </si>
  <si>
    <t>INCOME FROM PROPERTY</t>
  </si>
  <si>
    <t>PRIZES &amp; WINNINGS</t>
  </si>
  <si>
    <t>Payments made for prize on quiz bond and cross word</t>
  </si>
  <si>
    <t>Payments on winning from a raffle, lottery, prize on winning a quiz, prize, offered by companies for promotion of sale crossword puzzles</t>
  </si>
  <si>
    <t>On the amount of gas bill of a Compressed Natural Gas Station</t>
  </si>
  <si>
    <t>Life Insurance Agents where Commission received is less than Rs, 0.5 Million per annum</t>
  </si>
  <si>
    <t>Persons not covered in 1 &amp; 2 Above</t>
  </si>
  <si>
    <r>
      <t xml:space="preserve">Sole Premier Resellers of </t>
    </r>
    <r>
      <rPr>
        <b/>
        <sz val="10"/>
        <color theme="1"/>
        <rFont val="Calibri"/>
        <family val="2"/>
        <scheme val="minor"/>
      </rPr>
      <t>Intuit QuickBooks Products</t>
    </r>
    <r>
      <rPr>
        <sz val="10"/>
        <color theme="1"/>
        <rFont val="Calibri"/>
        <family val="2"/>
        <scheme val="minor"/>
      </rPr>
      <t xml:space="preserve"> in Pakistan.</t>
    </r>
  </si>
  <si>
    <t>Any person making sale by public auction / tender of any property or goods shall deduct tax including award of any lease to any person</t>
  </si>
  <si>
    <t>236(A)</t>
  </si>
  <si>
    <t>In the case of subscriber of internet, mobile telephone and prepaid internet or telephone card. Percentage of the amount of Bill or sales price of internet pre-paid card or prepaid telephone card or sale of units through any electronic medium or whatever form.</t>
  </si>
  <si>
    <t xml:space="preserve">Minimum if property is acquired and disposed off with the same tax  year otherwise adjustable. </t>
  </si>
  <si>
    <t>SALE / PURCHASE OF IMMOVABLE PROPERTY</t>
  </si>
  <si>
    <t>236K(1)</t>
  </si>
  <si>
    <t>236K(3)</t>
  </si>
  <si>
    <t>Advance Tax on payment of installment in respect of purchase of allotment of immovable property where transfer is to be effected after making payment of all installments</t>
  </si>
  <si>
    <t>236G</t>
  </si>
  <si>
    <t>236H</t>
  </si>
  <si>
    <t>In respect of persons making payment to electronic &amp; print media for advertising services</t>
  </si>
  <si>
    <t>153(1)(c)
Execution of Contracts</t>
  </si>
  <si>
    <t>153B</t>
  </si>
  <si>
    <t>Tax to be deducted on payment of royalty to resident person.</t>
  </si>
  <si>
    <t>INCOME TAX PAYABLE COMPANY</t>
  </si>
  <si>
    <t>MONTHLY TAX</t>
  </si>
  <si>
    <t>NON-ATL</t>
  </si>
  <si>
    <t>149(3)</t>
  </si>
  <si>
    <t>www.youtube.com/AccountingPro</t>
  </si>
  <si>
    <t>b) Dividend received from a company where no tax is payable by such company due to exemption of income or carry forward business losses or claim of tax credits.</t>
  </si>
  <si>
    <t>In case of Company</t>
  </si>
  <si>
    <t>Minimum</t>
  </si>
  <si>
    <t>Payments for advertisement services from non-resident person relaying from outside Pakistan</t>
  </si>
  <si>
    <t>Adjustable / Final
 in specified
situations</t>
  </si>
  <si>
    <t>152(2A)</t>
  </si>
  <si>
    <t>Minimum / not minimum
subject to conditions</t>
  </si>
  <si>
    <t>Minimum / not minimum 
subject to conditions</t>
  </si>
  <si>
    <t>GOODS, SERVICES &amp; EXECUTION OF A CONTRACT</t>
  </si>
  <si>
    <r>
      <t xml:space="preserve">Supply made by Distributors of fast moving consumer goods- </t>
    </r>
    <r>
      <rPr>
        <b/>
        <sz val="10"/>
        <color theme="1"/>
        <rFont val="Calibri"/>
        <family val="2"/>
        <scheme val="minor"/>
      </rPr>
      <t>Companies</t>
    </r>
  </si>
  <si>
    <r>
      <t xml:space="preserve">Supply made by Distributors of fast moving consumer goods - </t>
    </r>
    <r>
      <rPr>
        <b/>
        <sz val="10"/>
        <color theme="1"/>
        <rFont val="Calibri"/>
        <family val="2"/>
        <scheme val="minor"/>
      </rPr>
      <t>Individuals / AOP</t>
    </r>
  </si>
  <si>
    <t>Ind &amp; AOP: Minimum
Company: Minimum / not minimum for manufacturer / listed company.</t>
  </si>
  <si>
    <t>Minimum / not minimum
for manufacturer / listed company</t>
  </si>
  <si>
    <t>Payment of Commission to Advertising Agents</t>
  </si>
  <si>
    <t>SALE BY AUCTION / TENDER</t>
  </si>
  <si>
    <t>ADVANCE TAX ON SALES OF SPECIFIED GOODS TO DISTRIBUTOR, DEALER &amp; WHOLESALER</t>
  </si>
  <si>
    <t>ADVANCE TAX ON SALES OF SPECIFIED GOODS TO RETAILERS</t>
  </si>
  <si>
    <t>Minimum / Adjustable in case of Ind &amp; AOP
Adjustable in case of Company</t>
  </si>
  <si>
    <t>www.youtube.com/accountingpro</t>
  </si>
  <si>
    <t>Tax Status</t>
  </si>
  <si>
    <t>WITHHOLDING TAX CARD</t>
  </si>
  <si>
    <t>PLEASE SELECT PAYEE STATUS       =&gt;</t>
  </si>
  <si>
    <t>151
7B</t>
  </si>
  <si>
    <t xml:space="preserve">Profit on debt from a debt instrument, whether conventional or Shariah compliant, issued by the Federal Government under the Public Debt Act, 1944 </t>
  </si>
  <si>
    <t>*Profit on debt exceeding Rs.50 million shall be chargeable to tax under "Income from other sources" on normal tax rates</t>
  </si>
  <si>
    <r>
      <t>Where profit on debt does not exceed</t>
    </r>
    <r>
      <rPr>
        <sz val="10"/>
        <color rgb="FFFF0000"/>
        <rFont val="Calibri"/>
        <family val="2"/>
        <scheme val="minor"/>
      </rPr>
      <t xml:space="preserve"> *</t>
    </r>
    <r>
      <rPr>
        <sz val="10"/>
        <color theme="1"/>
        <rFont val="Calibri"/>
        <family val="2"/>
        <scheme val="minor"/>
      </rPr>
      <t xml:space="preserve">Rs 5,000,000/- </t>
    </r>
  </si>
  <si>
    <r>
      <t xml:space="preserve">Execution of a contract other than a contract for sale of goods or providing/ rendering of services. - </t>
    </r>
    <r>
      <rPr>
        <sz val="10"/>
        <color rgb="FFFF0000"/>
        <rFont val="Calibri"/>
        <family val="2"/>
        <scheme val="minor"/>
      </rPr>
      <t>In case of sports persons</t>
    </r>
  </si>
  <si>
    <r>
      <t xml:space="preserve">Execution of a contract other than a contract for sale of goods or providing/ rendering of services. - </t>
    </r>
    <r>
      <rPr>
        <sz val="10"/>
        <color rgb="FFFF0000"/>
        <rFont val="Calibri"/>
        <family val="2"/>
        <scheme val="minor"/>
      </rPr>
      <t>Other than sports persons</t>
    </r>
  </si>
  <si>
    <t>Shipping income (on Gross Amount)</t>
  </si>
  <si>
    <t>Payment to distributer of cigarettes, pharma products</t>
  </si>
  <si>
    <t>8% if company
9% other than company</t>
  </si>
  <si>
    <t>Local sales, supplies, and services made to textile, carpets, leather, surgical goods &amp; sports goods.</t>
  </si>
  <si>
    <t>Trader of yarn 0.5%
Others 1%</t>
  </si>
  <si>
    <t>Trader of yarn 0.1%
Others 2%</t>
  </si>
  <si>
    <t>Local supply of yarn traders to export oriented sector</t>
  </si>
  <si>
    <t>PETROLIUM PRODUCTS &amp; CNG STATION</t>
  </si>
  <si>
    <r>
      <t>For Sale of any other Goods - Companies</t>
    </r>
    <r>
      <rPr>
        <b/>
        <sz val="10"/>
        <color theme="1"/>
        <rFont val="Calibri"/>
        <family val="2"/>
        <scheme val="minor"/>
      </rPr>
      <t xml:space="preserve">- </t>
    </r>
    <r>
      <rPr>
        <b/>
        <sz val="10"/>
        <color rgb="FFFF0000"/>
        <rFont val="Calibri"/>
        <family val="2"/>
        <scheme val="minor"/>
      </rPr>
      <t>(</t>
    </r>
    <r>
      <rPr>
        <sz val="10"/>
        <color rgb="FFFF0000"/>
        <rFont val="Calibri"/>
        <family val="2"/>
        <scheme val="minor"/>
      </rPr>
      <t>No deduction of tax where payment is less than Rs. 75,000/- in aggregate during a financial year)</t>
    </r>
  </si>
  <si>
    <r>
      <t xml:space="preserve">For Sale of any other Goods - Individuals / AOP- </t>
    </r>
    <r>
      <rPr>
        <sz val="10"/>
        <color rgb="FFFF0000"/>
        <rFont val="Calibri"/>
        <family val="2"/>
        <scheme val="minor"/>
      </rPr>
      <t>(No deduction of tax where payment is less than Rs. 75,000/- in aggregate during a financial year)</t>
    </r>
  </si>
  <si>
    <r>
      <t xml:space="preserve">Warehousing services, services rendered by asset management companies, data services provided under
license issued by the Pakistan Telecommunication Authority, telecommunication infrastructure (tower)
services.
</t>
    </r>
    <r>
      <rPr>
        <sz val="10"/>
        <color rgb="FFFF0000"/>
        <rFont val="Calibri"/>
        <family val="2"/>
        <scheme val="minor"/>
      </rPr>
      <t>(No deduction of tax where payment is less than Rs. 30,000/- in aggregate during a financial year)</t>
    </r>
  </si>
  <si>
    <r>
      <t xml:space="preserve">All other services - Companies </t>
    </r>
    <r>
      <rPr>
        <sz val="10"/>
        <color rgb="FFFF0000"/>
        <rFont val="Calibri"/>
        <family val="2"/>
        <scheme val="minor"/>
      </rPr>
      <t>(No deduction of tax where payment is less than Rs. 30,000/- in aggregate during a financial year)</t>
    </r>
  </si>
  <si>
    <r>
      <t xml:space="preserve">All other services - Individuals / AOP </t>
    </r>
    <r>
      <rPr>
        <sz val="10"/>
        <color rgb="FFFF0000"/>
        <rFont val="Calibri"/>
        <family val="2"/>
        <scheme val="minor"/>
      </rPr>
      <t>(No deduction of tax where payment is less than Rs. 30,000/- in aggregate during a financial year)</t>
    </r>
  </si>
  <si>
    <t>Every Exporter or Export House in term of Stitching, Dying, Printing, Embroidery, washing, sizing &amp; weaving etc.</t>
  </si>
  <si>
    <t>final</t>
  </si>
  <si>
    <t>154A</t>
  </si>
  <si>
    <t>EXPORT OF SERVICES</t>
  </si>
  <si>
    <t>Minimum Tax</t>
  </si>
  <si>
    <t>Taxable Salary per month</t>
  </si>
  <si>
    <t>FOR THE TAX YEAR 2022-23</t>
  </si>
  <si>
    <r>
      <rPr>
        <b/>
        <sz val="11"/>
        <color theme="1"/>
        <rFont val="Calibri"/>
        <family val="2"/>
        <scheme val="minor"/>
      </rPr>
      <t>Amount Exceeding</t>
    </r>
    <r>
      <rPr>
        <sz val="11"/>
        <color theme="1"/>
        <rFont val="Calibri"/>
        <family val="2"/>
        <scheme val="minor"/>
      </rPr>
      <t xml:space="preserve"> from Previous Slab Maximum Limit</t>
    </r>
  </si>
  <si>
    <t>Income Tax payable before increament</t>
  </si>
  <si>
    <t>Income Tax already paid before increament</t>
  </si>
  <si>
    <t>ANNUAL TAXABLE INCOME</t>
  </si>
  <si>
    <r>
      <rPr>
        <b/>
        <sz val="9"/>
        <color rgb="FFFF0000"/>
        <rFont val="Calibri"/>
        <family val="2"/>
        <scheme val="minor"/>
      </rPr>
      <t xml:space="preserve">2- </t>
    </r>
    <r>
      <rPr>
        <sz val="9"/>
        <color theme="1"/>
        <rFont val="Calibri"/>
        <family val="2"/>
        <scheme val="minor"/>
      </rPr>
      <t xml:space="preserve">  Reviewed Pay</t>
    </r>
  </si>
  <si>
    <r>
      <rPr>
        <b/>
        <sz val="9"/>
        <color rgb="FFFF0000"/>
        <rFont val="Calibri"/>
        <family val="2"/>
        <scheme val="minor"/>
      </rPr>
      <t>3-</t>
    </r>
    <r>
      <rPr>
        <sz val="9"/>
        <color theme="1"/>
        <rFont val="Calibri"/>
        <family val="2"/>
        <scheme val="minor"/>
      </rPr>
      <t xml:space="preserve">   Any other benefit(s)</t>
    </r>
  </si>
  <si>
    <r>
      <rPr>
        <b/>
        <sz val="9"/>
        <color rgb="FFFF0000"/>
        <rFont val="Calibri"/>
        <family val="2"/>
        <scheme val="minor"/>
      </rPr>
      <t xml:space="preserve">1-  </t>
    </r>
    <r>
      <rPr>
        <sz val="9"/>
        <color theme="1"/>
        <rFont val="Calibri"/>
        <family val="2"/>
        <scheme val="minor"/>
      </rPr>
      <t xml:space="preserve"> Monthly Pay</t>
    </r>
  </si>
  <si>
    <t>Income Tax payable after increament &amp; other benefits</t>
  </si>
  <si>
    <t>Balance income tax liability for the period</t>
  </si>
  <si>
    <t>TAX YEAR 2022-23</t>
  </si>
  <si>
    <t>2021-22</t>
  </si>
  <si>
    <t>2020-21</t>
  </si>
  <si>
    <t>2019-20</t>
  </si>
  <si>
    <t>2018-19</t>
  </si>
  <si>
    <t>2017-18</t>
  </si>
  <si>
    <t>FOR THE TAX YEAR 2021-22</t>
  </si>
  <si>
    <t>Notes:</t>
  </si>
  <si>
    <r>
      <rPr>
        <i/>
        <sz val="10"/>
        <color rgb="FFC00000"/>
        <rFont val="Calibri"/>
        <family val="2"/>
        <scheme val="minor"/>
      </rPr>
      <t>Expempt Allowance - Performance of Employee's Duty 
Finance Act - 2021 Explanation</t>
    </r>
    <r>
      <rPr>
        <i/>
        <sz val="10"/>
        <color theme="1"/>
        <rFont val="Calibri"/>
        <family val="2"/>
        <scheme val="minor"/>
      </rPr>
      <t xml:space="preserve">
In order to streamline, an explanation has been inserted in clause (c) of sub-section (2) of section 12 whereby the exempt allowance has been explained and consequently clause (39) of Part I of second schedule </t>
    </r>
    <r>
      <rPr>
        <i/>
        <sz val="10"/>
        <color rgb="FFC00000"/>
        <rFont val="Calibri"/>
        <family val="2"/>
        <scheme val="minor"/>
      </rPr>
      <t>has been omitted</t>
    </r>
    <r>
      <rPr>
        <i/>
        <sz val="10"/>
        <color theme="1"/>
        <rFont val="Calibri"/>
        <family val="2"/>
        <scheme val="minor"/>
      </rPr>
      <t xml:space="preserve">. Any allowance which is paid on fixed basis or percentage of salary basis shall not constitute allowance for the performance of duties. </t>
    </r>
  </si>
  <si>
    <t>Reviewed Pay</t>
  </si>
  <si>
    <t>Income Tax payable before increament.</t>
  </si>
  <si>
    <t>Income Tax payable after increament.</t>
  </si>
  <si>
    <t>Income Tax Paid before increament.</t>
  </si>
  <si>
    <t>Balance Tax liability</t>
  </si>
  <si>
    <t>INCOME TAX YEAR 2021-22</t>
  </si>
  <si>
    <t>PREVIOUS YEARS TAX LIABILITY COMPARISON</t>
  </si>
  <si>
    <t>FOR THE TAX YEAR 2018-19</t>
  </si>
  <si>
    <t>Taxable Salary per month, (Excluding 10% Medical Allowance)</t>
  </si>
  <si>
    <t xml:space="preserve">If medical allowance is part of the salary structure, then such allowance is exampt upto 10% of MTS/Basic Salary. Therefore this shall be excluded from the gross salary. </t>
  </si>
  <si>
    <t>Tax Credits to be considered while calculating tax liability while CNIC holder disabled person/ taxpayer of at least 60 years of age on the first day of that tax year, does not exceed Rs. 1 million the tax liability on such income shall be reduced by 50%.</t>
  </si>
  <si>
    <t>All calculated amounts are rounded off to the nearest Pak Rupees.</t>
  </si>
  <si>
    <t xml:space="preserve">Minimum Tax Payable </t>
  </si>
  <si>
    <t>www.quickbooks.com.pk</t>
  </si>
  <si>
    <t>INCOME TAX YEAR 2018-19</t>
  </si>
  <si>
    <t>FOR THE TAX YEAR 2017-18</t>
  </si>
  <si>
    <t xml:space="preserve">If medical allowance is part of the salary structure, then such allowance is exampt upto 10% of MTS/Basic Salary. Therefore this shall be exclused from the gross salary. </t>
  </si>
  <si>
    <t>INCOME TAX YEAR 2017-18</t>
  </si>
  <si>
    <t>YEAR</t>
  </si>
  <si>
    <t>DIFFERENCE</t>
  </si>
  <si>
    <r>
      <rPr>
        <b/>
        <sz val="10"/>
        <color theme="1"/>
        <rFont val="Calibri"/>
        <family val="2"/>
        <scheme val="minor"/>
      </rPr>
      <t>BoD Meeting Fee -</t>
    </r>
    <r>
      <rPr>
        <sz val="10"/>
        <color theme="1"/>
        <rFont val="Calibri"/>
        <family val="2"/>
        <scheme val="minor"/>
      </rPr>
      <t xml:space="preserve"> Every person responsible for making payment for </t>
    </r>
    <r>
      <rPr>
        <b/>
        <sz val="10"/>
        <color theme="1"/>
        <rFont val="Calibri"/>
        <family val="2"/>
        <scheme val="minor"/>
      </rPr>
      <t>directorship fee</t>
    </r>
    <r>
      <rPr>
        <sz val="10"/>
        <color theme="1"/>
        <rFont val="Calibri"/>
        <family val="2"/>
        <scheme val="minor"/>
      </rPr>
      <t xml:space="preserve"> or fee for attending Board meeting or such fee by whatever name called.</t>
    </r>
  </si>
  <si>
    <t>d) Dividend in specie - (Shares of Group Company)</t>
  </si>
  <si>
    <t>151(1)(a)
151(1)(b)
151(1) (c)
151(1)(d)</t>
  </si>
  <si>
    <r>
      <rPr>
        <b/>
        <sz val="10"/>
        <color theme="1"/>
        <rFont val="Calibri"/>
        <family val="2"/>
        <scheme val="minor"/>
      </rPr>
      <t>151(1)(a)</t>
    </r>
    <r>
      <rPr>
        <sz val="10"/>
        <color theme="1"/>
        <rFont val="Calibri"/>
        <family val="2"/>
        <scheme val="minor"/>
      </rPr>
      <t xml:space="preserve"> Interest on National Saving Scheme (NSS), </t>
    </r>
    <r>
      <rPr>
        <b/>
        <sz val="10"/>
        <color theme="1"/>
        <rFont val="Calibri"/>
        <family val="2"/>
        <scheme val="minor"/>
      </rPr>
      <t>151(1)(b)</t>
    </r>
    <r>
      <rPr>
        <sz val="10"/>
        <color theme="1"/>
        <rFont val="Calibri"/>
        <family val="2"/>
        <scheme val="minor"/>
      </rPr>
      <t xml:space="preserve"> Interest on Bank Account, </t>
    </r>
    <r>
      <rPr>
        <b/>
        <sz val="10"/>
        <color theme="1"/>
        <rFont val="Calibri"/>
        <family val="2"/>
        <scheme val="minor"/>
      </rPr>
      <t xml:space="preserve">151(1) (c) </t>
    </r>
    <r>
      <rPr>
        <sz val="10"/>
        <color theme="1"/>
        <rFont val="Calibri"/>
        <family val="2"/>
        <scheme val="minor"/>
      </rPr>
      <t xml:space="preserve">Interest on Federal Government, Provincial Government &amp; Local Government Bonds </t>
    </r>
    <r>
      <rPr>
        <b/>
        <sz val="10"/>
        <color theme="1"/>
        <rFont val="Calibri"/>
        <family val="2"/>
        <scheme val="minor"/>
      </rPr>
      <t>151(1)(d)</t>
    </r>
    <r>
      <rPr>
        <sz val="10"/>
        <color theme="1"/>
        <rFont val="Calibri"/>
        <family val="2"/>
        <scheme val="minor"/>
      </rPr>
      <t xml:space="preserve"> Profit on bonds , certificates, debentures, securities or instruments of any kind (other than loan agreements between borrowers and banking companies or development financial institutions) </t>
    </r>
  </si>
  <si>
    <t>1(A)</t>
  </si>
  <si>
    <t>Interest on investment in Sukuks</t>
  </si>
  <si>
    <t>In case of Individual &amp; AOP (where the return is more than one million)</t>
  </si>
  <si>
    <t>In case of Individual &amp; AOP (where the return is less than one million)</t>
  </si>
  <si>
    <t>Execution of a contract or sub-contract under the construction, assembly or installation project in Pakistan including a contract for the supply of supervisory activities in relation to such projects or any other contract for construction or services rendered relating thereto. Contract for advertisement services rendered by TV Satellite channel.</t>
  </si>
  <si>
    <t>Profit on debt to nonresident person not having a Permanent Establishment in Pakistan, payments to an individual, on account of profit on debt earned from a debt instrument, whether conventional or shariah compliant, issued by the Federal Government under the Public Debt Act, 1944 and purchased exclusively through a bank account maintained abroad, a non-resident Rupee account repatriable (NRAR) or a foreign currency account maintained with a banking company in Pakistan shall be ten percent of the gross amount paid:</t>
  </si>
  <si>
    <t>152(1BA)</t>
  </si>
  <si>
    <t>152(5)(1)</t>
  </si>
  <si>
    <t>ATL / NON ATL</t>
  </si>
  <si>
    <t>Other Goods including Toll Manufacturing (if annual payment is &gt; 75K)</t>
  </si>
  <si>
    <t>Sale of Rice, Cotton Seed Oil, Edible Oils (if annual payment is &gt; 75K)</t>
  </si>
  <si>
    <t>Payment to Distributor, Dealer, Sub-Dealer, Wholesaler, Retailer (Tier-I retailer who are integrated and
configured with board), of FMCG, Fertilizer, electronics excluding mobile phones, sugar, Cement and Edible Oil, Steel</t>
  </si>
  <si>
    <t>4% if company
4.5% other than company</t>
  </si>
  <si>
    <t>IMPORT</t>
  </si>
  <si>
    <t>Part I of 12th Schedule</t>
  </si>
  <si>
    <t>Part II of 12th Schedule</t>
  </si>
  <si>
    <t>Part III of 12th Schedule</t>
  </si>
  <si>
    <t>Part II of 12th Schedule - if Commercial Importer</t>
  </si>
  <si>
    <t>Part III of 12th Schedule - if Pharmaceutical Finished Goods</t>
  </si>
  <si>
    <t>Part III of 12th Schedule - if Manufacturers Covered Under Rescinded S.R.O 1125 of 2011, Importers of CKD kits of electrical vehicles for small cars (SUVs with 50 kwh battery and LCVs with 150 kwh battery)</t>
  </si>
  <si>
    <t>Minimum Tax except for manufacture &amp; Listed Companies</t>
  </si>
  <si>
    <t>EXPORT OF GOODS</t>
  </si>
  <si>
    <t>154(1)</t>
  </si>
  <si>
    <t>154(3)</t>
  </si>
  <si>
    <t>Realization of a sale of goods to an exporter under an inland back -to-back L/C</t>
  </si>
  <si>
    <t>154(3A)</t>
  </si>
  <si>
    <t>Export of goods by an Industrial undertaking located in Export Processing Zone</t>
  </si>
  <si>
    <t>Making payment for a firm contract to an indirect export and clearing of goods exported.</t>
  </si>
  <si>
    <t>154(3B)</t>
  </si>
  <si>
    <t>Services or technical services rendered outside Pakistan or services or technical services exported from Pakistan</t>
  </si>
  <si>
    <t>Construction contracts executed outside Pakistan</t>
  </si>
  <si>
    <t>Indenting Commission Agents on exports and imports</t>
  </si>
  <si>
    <t>(a)</t>
  </si>
  <si>
    <t>(b)</t>
  </si>
  <si>
    <t>(c)</t>
  </si>
  <si>
    <t>(d)</t>
  </si>
  <si>
    <t>(d)(a)</t>
  </si>
  <si>
    <t>Any Other services rendered outside Pakistan As notified by the board time to time</t>
  </si>
  <si>
    <t>(e)</t>
  </si>
  <si>
    <t>236(1)(a), 236(1)(b)
236(1)(c), 236(1)(d)
236(1)(e)</t>
  </si>
  <si>
    <t>Gross sale price of immovable property on property auction</t>
  </si>
  <si>
    <t xml:space="preserve">Fertilizers </t>
  </si>
  <si>
    <r>
      <t xml:space="preserve">Fertilizers - </t>
    </r>
    <r>
      <rPr>
        <sz val="10"/>
        <color rgb="FFFF0000"/>
        <rFont val="Calibri"/>
        <family val="2"/>
        <scheme val="minor"/>
      </rPr>
      <t>(Reduced Rate if taxpayer is active in both Sales Tax and Income Tax)</t>
    </r>
  </si>
  <si>
    <t>236Y</t>
  </si>
  <si>
    <t>AMOUNT REMITTED ABROAD</t>
  </si>
  <si>
    <t>Amount Remitted abroad through credit, debit or prepaid cards</t>
  </si>
  <si>
    <t>a) Independent power purchasers, being a pass-through item under implementation/power/energy purch. Agreement required to be re-imbursed by CPPA-G and Companies engaged in bagasse and biomass based co-generation power project qualifying for exemption under clause (132C) of Part-I of 2nd Schedule</t>
  </si>
  <si>
    <t>c) Dividend Received by a person in Mutual fund, Money Market Fund / Income Fund, Real Estate Investment Trust, Modaraba and cases other than those mentioned in clauses (a) and (b) above</t>
  </si>
  <si>
    <r>
      <t xml:space="preserve">Transport Services, Freight forwarding services, air cargo services, courier services, manpower outsourcing services, hotel services, security guard services, software development services, </t>
    </r>
    <r>
      <rPr>
        <b/>
        <sz val="10"/>
        <color theme="1"/>
        <rFont val="Calibri"/>
        <family val="2"/>
        <scheme val="minor"/>
      </rPr>
      <t xml:space="preserve">IT services </t>
    </r>
    <r>
      <rPr>
        <b/>
        <i/>
        <sz val="10"/>
        <color theme="1"/>
        <rFont val="Calibri"/>
        <family val="2"/>
        <scheme val="minor"/>
      </rPr>
      <t>(Software development, software maintenance, system integration, web design, web development, web hosting, network design)</t>
    </r>
    <r>
      <rPr>
        <sz val="10"/>
        <color theme="1"/>
        <rFont val="Calibri"/>
        <family val="2"/>
        <scheme val="minor"/>
      </rPr>
      <t xml:space="preserve"> and </t>
    </r>
    <r>
      <rPr>
        <b/>
        <sz val="10"/>
        <color theme="1"/>
        <rFont val="Calibri"/>
        <family val="2"/>
        <scheme val="minor"/>
      </rPr>
      <t>IT enabled services</t>
    </r>
    <r>
      <rPr>
        <sz val="10"/>
        <color theme="1"/>
        <rFont val="Calibri"/>
        <family val="2"/>
        <scheme val="minor"/>
      </rPr>
      <t xml:space="preserve"> </t>
    </r>
    <r>
      <rPr>
        <b/>
        <i/>
        <sz val="10"/>
        <color theme="1"/>
        <rFont val="Calibri"/>
        <family val="2"/>
        <scheme val="minor"/>
      </rPr>
      <t>(inbound and outbound call centers, medical transcription, remote monitoring, graphics design, accounting services, human resource (HR Services), Telemedicine centers, data entry operations, cloud computing services, data storage services, locally produced tv programs, insurance claiming processing)</t>
    </r>
    <r>
      <rPr>
        <b/>
        <sz val="10"/>
        <color theme="1"/>
        <rFont val="Calibri"/>
        <family val="2"/>
        <scheme val="minor"/>
      </rPr>
      <t xml:space="preserve"> </t>
    </r>
    <r>
      <rPr>
        <sz val="10"/>
        <color theme="1"/>
        <rFont val="Calibri"/>
        <family val="2"/>
        <scheme val="minor"/>
      </rPr>
      <t>as defined in /clause (133) of Part I of the Second Schedule, tracking services, advertising services (other than by print or electronic media), share registrar services, engineering services, car rental services, building maintenance services, services rendered by Pakistan Stock Exchange Limited and Pakistan Mercantile Exchange Limited, inspection services, certification services, testing services, training services and oil field services.</t>
    </r>
  </si>
  <si>
    <r>
      <t xml:space="preserve">Transport Services, Freight forwarding services, air cargo services, courier services, manpower outsourcing services, hotel services, security guard services, </t>
    </r>
    <r>
      <rPr>
        <b/>
        <sz val="10"/>
        <color theme="1"/>
        <rFont val="Calibri"/>
        <family val="2"/>
        <scheme val="minor"/>
      </rPr>
      <t>IT services</t>
    </r>
    <r>
      <rPr>
        <sz val="10"/>
        <color theme="1"/>
        <rFont val="Calibri"/>
        <family val="2"/>
        <scheme val="minor"/>
      </rPr>
      <t xml:space="preserve"> </t>
    </r>
    <r>
      <rPr>
        <i/>
        <sz val="10"/>
        <color theme="1"/>
        <rFont val="Calibri"/>
        <family val="2"/>
        <scheme val="minor"/>
      </rPr>
      <t>(Software development, software maintenance, system integration, web design, web development, web hosting, network design)</t>
    </r>
    <r>
      <rPr>
        <sz val="10"/>
        <color theme="1"/>
        <rFont val="Calibri"/>
        <family val="2"/>
        <scheme val="minor"/>
      </rPr>
      <t xml:space="preserve"> and </t>
    </r>
    <r>
      <rPr>
        <b/>
        <sz val="10"/>
        <color theme="1"/>
        <rFont val="Calibri"/>
        <family val="2"/>
        <scheme val="minor"/>
      </rPr>
      <t>IT enabled services</t>
    </r>
    <r>
      <rPr>
        <sz val="10"/>
        <color theme="1"/>
        <rFont val="Calibri"/>
        <family val="2"/>
        <scheme val="minor"/>
      </rPr>
      <t xml:space="preserve"> </t>
    </r>
    <r>
      <rPr>
        <i/>
        <sz val="10"/>
        <color theme="1"/>
        <rFont val="Calibri"/>
        <family val="2"/>
        <scheme val="minor"/>
      </rPr>
      <t>(inbound and outbound call centers, medical transcription, remote monitoring, graphics design, accounting services, human resource (HR Services), Telemedicine centers, data entry operations, cloud computing services, data storage services, locally produced tv programs, insurance claiming processing)</t>
    </r>
    <r>
      <rPr>
        <sz val="10"/>
        <color theme="1"/>
        <rFont val="Calibri"/>
        <family val="2"/>
        <scheme val="minor"/>
      </rPr>
      <t xml:space="preserve"> as defined in /clause (133) of Part I of the Second Schedule, tracking services, advertising services (other than by print or electronic media), share registrar services, engineering services, car rental services, building maintenance services, services rendered by Pakistan Stock Exchange Limited and Pakistan Mercantile Exchange Limited, inspection services, certification services, testing services, training services, oil field services, telecommunication services, collateral management services, travel &amp; tour services, REIT management services and services rendered by National Clearing Company Pakistan Limited.
</t>
    </r>
    <r>
      <rPr>
        <sz val="10"/>
        <color rgb="FFFF0000"/>
        <rFont val="Calibri"/>
        <family val="2"/>
        <scheme val="minor"/>
      </rPr>
      <t>(No deduction of tax where payment is less than Rs. 30,000/- in aggregate during a financial year)</t>
    </r>
  </si>
  <si>
    <t>Export of goods proceeds realization</t>
  </si>
  <si>
    <r>
      <t xml:space="preserve">Export of computer software, </t>
    </r>
    <r>
      <rPr>
        <b/>
        <sz val="10"/>
        <color theme="1"/>
        <rFont val="Calibri"/>
        <family val="2"/>
        <scheme val="minor"/>
      </rPr>
      <t>IT services</t>
    </r>
    <r>
      <rPr>
        <sz val="10"/>
        <color theme="1"/>
        <rFont val="Calibri"/>
        <family val="2"/>
        <scheme val="minor"/>
      </rPr>
      <t xml:space="preserve"> </t>
    </r>
    <r>
      <rPr>
        <i/>
        <sz val="10"/>
        <color theme="1"/>
        <rFont val="Calibri"/>
        <family val="2"/>
        <scheme val="minor"/>
      </rPr>
      <t>(Software development, software maintenance, system integration, web design, web development, web hosting, network design)</t>
    </r>
    <r>
      <rPr>
        <sz val="10"/>
        <color theme="1"/>
        <rFont val="Calibri"/>
        <family val="2"/>
        <scheme val="minor"/>
      </rPr>
      <t xml:space="preserve"> and </t>
    </r>
    <r>
      <rPr>
        <b/>
        <sz val="10"/>
        <color theme="1"/>
        <rFont val="Calibri"/>
        <family val="2"/>
        <scheme val="minor"/>
      </rPr>
      <t>IT enabled services</t>
    </r>
    <r>
      <rPr>
        <sz val="10"/>
        <color theme="1"/>
        <rFont val="Calibri"/>
        <family val="2"/>
        <scheme val="minor"/>
      </rPr>
      <t xml:space="preserve"> </t>
    </r>
    <r>
      <rPr>
        <i/>
        <sz val="10"/>
        <color theme="1"/>
        <rFont val="Calibri"/>
        <family val="2"/>
        <scheme val="minor"/>
      </rPr>
      <t>(inbound and outbound call centers, medical transcription, remote monitoring, graphics design, accounting services, human resource (HR Services), Telemedicine centers, data entry operations, cloud computing services, data storage services, locally produced tv programs, insurance claiming processing)</t>
    </r>
  </si>
  <si>
    <t>Royalty, fee or commission derived by resident company from foreign enterprise for the use outside Pakistan; Patent, Invention, Model, Design, Secret Process, Secret Formula, Similar Proper Right, Information concerning industrial, commercial or scientific knowledge, Experience or skill</t>
  </si>
  <si>
    <r>
      <t xml:space="preserve">Advance tax has to be collected from wholesalers, distributors &amp; dealers by manufacture &amp; commercial importer of; </t>
    </r>
    <r>
      <rPr>
        <sz val="10"/>
        <color theme="1"/>
        <rFont val="Calibri"/>
        <family val="2"/>
        <scheme val="minor"/>
      </rPr>
      <t>Electronics, Sugar, Cement, Iron and Steel products, Motorcycles, Pesticides, Cigarettes, Glass, Textile, Beverages, Paint or Foam sector, Pharmaceuticals, Poultry and Animal feed, Edible oil and Ghee, Auto-Parts, Tyers, Varnishes, Chemicals, Cosmetics and IT Equipment.</t>
    </r>
  </si>
  <si>
    <t>Advance tax deducted by Manufacturer, Distributor, Dealer, Wholesaler or Commercial Importer of Electronics, Sugar, Cement, Iron, Steel Products, Motorcycles, Pesticides, Cigarettes, Glass, Textile, Beverages, Paint or Foam sector, Pharmaceuticals, Poultry, Animal feed, Edible oil, Ghee, Auto-parts, Tyers, Varnishes, Chemicals, Cosmetics, IT Equipment</t>
  </si>
  <si>
    <t>TAX LIABILITY
Prev Year / This Year</t>
  </si>
  <si>
    <r>
      <t xml:space="preserve">Please </t>
    </r>
    <r>
      <rPr>
        <b/>
        <sz val="10"/>
        <color theme="1"/>
        <rFont val="Calibri"/>
        <family val="2"/>
        <scheme val="minor"/>
      </rPr>
      <t>download</t>
    </r>
    <r>
      <rPr>
        <sz val="10"/>
        <color theme="1"/>
        <rFont val="Calibri"/>
        <family val="2"/>
        <scheme val="minor"/>
      </rPr>
      <t xml:space="preserve"> Salary Tax Rates with Tax Calculator for the Year 2022-23 from the following weblink.
</t>
    </r>
    <r>
      <rPr>
        <sz val="10"/>
        <color rgb="FFFF0000"/>
        <rFont val="Calibri"/>
        <family val="2"/>
        <scheme val="minor"/>
      </rPr>
      <t>https://www.finantax.net/resource-centre</t>
    </r>
  </si>
  <si>
    <r>
      <rPr>
        <b/>
        <sz val="10"/>
        <color rgb="FFFF0000"/>
        <rFont val="Calibri"/>
        <family val="2"/>
        <scheme val="minor"/>
      </rPr>
      <t>ATL in both Sales Tax &amp; Income Tax</t>
    </r>
    <r>
      <rPr>
        <sz val="10"/>
        <color theme="1"/>
        <rFont val="Calibri"/>
        <family val="2"/>
        <scheme val="minor"/>
      </rPr>
      <t xml:space="preserve">
0.25%</t>
    </r>
  </si>
  <si>
    <r>
      <t xml:space="preserve">Please </t>
    </r>
    <r>
      <rPr>
        <b/>
        <sz val="10"/>
        <color theme="1"/>
        <rFont val="Calibri"/>
        <family val="2"/>
        <scheme val="minor"/>
      </rPr>
      <t>download</t>
    </r>
    <r>
      <rPr>
        <sz val="10"/>
        <color theme="1"/>
        <rFont val="Calibri"/>
        <family val="2"/>
        <scheme val="minor"/>
      </rPr>
      <t xml:space="preserve"> Rent Tax Rates with Calculator for Year 2022-23 from the following weblink;
</t>
    </r>
    <r>
      <rPr>
        <sz val="10"/>
        <color rgb="FFFF0000"/>
        <rFont val="Calibri"/>
        <family val="2"/>
        <scheme val="minor"/>
      </rPr>
      <t>https://www.finantax.net/resource-centre</t>
    </r>
  </si>
  <si>
    <t xml:space="preserve">Advance Tax on purchase of property on purchaser or transferee for registering or attesting transfer of any immovable property. </t>
  </si>
  <si>
    <t xml:space="preserve">Advance Tax on sale of property on gross amount of consideration (if holding period is less than 10 years)
</t>
  </si>
  <si>
    <t>In Finance Act 2022, Exemption has been provided from charging of increased rate of 5% to non-filer non_x0002_resident individual holding Pakistan Origin Card  (POC) or National ID Card for Overseas Pakistanis (NICOP) in respect of transactions on which tax is collectible under section 236C and 236K.</t>
  </si>
  <si>
    <r>
      <rPr>
        <b/>
        <sz val="10"/>
        <color theme="1"/>
        <rFont val="Calibri"/>
        <family val="2"/>
        <scheme val="minor"/>
      </rPr>
      <t xml:space="preserve">Capital gain arising on disposal of debt instrument under SCRA </t>
    </r>
    <r>
      <rPr>
        <sz val="10"/>
        <color theme="1"/>
        <rFont val="Calibri"/>
        <family val="2"/>
        <scheme val="minor"/>
      </rPr>
      <t xml:space="preserve">
capital gain arising on disposal of debt instrument and government securities and certificates by non  resident Foreign Currency Value Account (FCVA) or a non-resident Pakistani. Rupee Value Account (NRVA) of a non-resident individual holding Pakistan Origin Card (POC) or National ID Card for Overseas Pakistanis (NICOP) or Computerized National ID Card (CNIC).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</si>
</sst>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85"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
      <name val="Arial"/>
      <family val="2"/>
    </font>
    <font>
      <sz val="10"/>
      <name val="Comic Sans MS"/>
      <family val="4"/>
    </font>
    <font>
      <b/>
      <sz val="9"/>
      <name val="Arial"/>
      <family val="2"/>
    </font>
    <font>
      <b/>
      <sz val="12"/>
      <name val="Verdana"/>
      <family val="2"/>
    </font>
    <font>
      <u/>
      <sz val="11"/>
      <color theme="10"/>
      <name val="Calibri"/>
      <family val="2"/>
      <scheme val="minor"/>
    </font>
    <font>
      <b/>
      <sz val="11"/>
      <color theme="3"/>
      <name val="Calibri"/>
      <family val="2"/>
      <scheme val="minor"/>
    </font>
    <font>
      <b/>
      <sz val="11"/>
      <color rgb="FFFF0000"/>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sz val="9"/>
      <color theme="1"/>
      <name val="Calibri"/>
      <family val="2"/>
      <scheme val="minor"/>
    </font>
    <font>
      <b/>
      <sz val="11"/>
      <name val="Calibri"/>
      <family val="2"/>
      <scheme val="minor"/>
    </font>
    <font>
      <sz val="11"/>
      <name val="Calibri"/>
      <family val="2"/>
      <scheme val="minor"/>
    </font>
    <font>
      <sz val="10"/>
      <name val="Arial"/>
      <family val="2"/>
    </font>
    <font>
      <b/>
      <sz val="16"/>
      <color indexed="10"/>
      <name val="Arial"/>
      <family val="2"/>
    </font>
    <font>
      <sz val="8"/>
      <name val="Arial"/>
      <family val="2"/>
    </font>
    <font>
      <b/>
      <sz val="14"/>
      <color theme="1"/>
      <name val="Calibri"/>
      <family val="2"/>
      <scheme val="minor"/>
    </font>
    <font>
      <b/>
      <sz val="11"/>
      <color rgb="FF00B050"/>
      <name val="Calibri"/>
      <family val="2"/>
      <scheme val="minor"/>
    </font>
    <font>
      <sz val="11"/>
      <color theme="1"/>
      <name val="Verdana"/>
      <family val="2"/>
    </font>
    <font>
      <b/>
      <sz val="10"/>
      <color indexed="9"/>
      <name val="Verdana"/>
      <family val="2"/>
    </font>
    <font>
      <b/>
      <sz val="9"/>
      <name val="Verdana"/>
      <family val="2"/>
    </font>
    <font>
      <b/>
      <sz val="8"/>
      <name val="Verdana"/>
      <family val="2"/>
    </font>
    <font>
      <sz val="8"/>
      <name val="Verdana"/>
      <family val="2"/>
    </font>
    <font>
      <sz val="10"/>
      <name val="Verdana"/>
      <family val="2"/>
    </font>
    <font>
      <sz val="8"/>
      <color theme="1"/>
      <name val="Verdana"/>
      <family val="2"/>
    </font>
    <font>
      <sz val="10"/>
      <color theme="1"/>
      <name val="Verdana"/>
      <family val="2"/>
    </font>
    <font>
      <b/>
      <sz val="10"/>
      <name val="Verdana"/>
      <family val="2"/>
    </font>
    <font>
      <b/>
      <sz val="11"/>
      <color theme="1"/>
      <name val="Verdana"/>
      <family val="2"/>
    </font>
    <font>
      <b/>
      <sz val="10"/>
      <color rgb="FFFF0000"/>
      <name val="Verdana"/>
      <family val="2"/>
    </font>
    <font>
      <b/>
      <sz val="14"/>
      <color indexed="10"/>
      <name val="Verdana"/>
      <family val="2"/>
    </font>
    <font>
      <b/>
      <sz val="10"/>
      <color theme="1"/>
      <name val="Verdana"/>
      <family val="2"/>
    </font>
    <font>
      <b/>
      <sz val="16"/>
      <color indexed="10"/>
      <name val="Verdana"/>
      <family val="2"/>
    </font>
    <font>
      <b/>
      <sz val="10"/>
      <color theme="3"/>
      <name val="Verdana"/>
      <family val="2"/>
    </font>
    <font>
      <b/>
      <sz val="8"/>
      <color theme="1"/>
      <name val="Verdana"/>
      <family val="2"/>
    </font>
    <font>
      <b/>
      <sz val="10.5"/>
      <color theme="1"/>
      <name val="Calibri"/>
      <family val="2"/>
      <scheme val="minor"/>
    </font>
    <font>
      <b/>
      <sz val="14"/>
      <color rgb="FFFF0000"/>
      <name val="Calibri"/>
      <family val="2"/>
      <scheme val="minor"/>
    </font>
    <font>
      <b/>
      <sz val="15"/>
      <color rgb="FFFF0000"/>
      <name val="Calibri"/>
      <family val="2"/>
      <scheme val="minor"/>
    </font>
    <font>
      <sz val="15"/>
      <color rgb="FFFF0000"/>
      <name val="Calibri"/>
      <family val="2"/>
      <scheme val="minor"/>
    </font>
    <font>
      <b/>
      <sz val="12"/>
      <color theme="0"/>
      <name val="Arial"/>
      <family val="2"/>
    </font>
    <font>
      <sz val="8"/>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b/>
      <sz val="10"/>
      <color rgb="FFFF0000"/>
      <name val="Calibri"/>
      <family val="2"/>
      <scheme val="minor"/>
    </font>
    <font>
      <b/>
      <sz val="10"/>
      <color theme="3"/>
      <name val="Calibri"/>
      <family val="2"/>
      <scheme val="minor"/>
    </font>
    <font>
      <sz val="10"/>
      <name val="Calibri"/>
      <family val="2"/>
      <scheme val="minor"/>
    </font>
    <font>
      <b/>
      <sz val="16"/>
      <name val="Arial"/>
      <family val="2"/>
    </font>
    <font>
      <i/>
      <sz val="10"/>
      <color rgb="FFFF0000"/>
      <name val="Calibri"/>
      <family val="2"/>
      <scheme val="minor"/>
    </font>
    <font>
      <sz val="14"/>
      <color theme="1"/>
      <name val="Calibri"/>
      <family val="2"/>
      <scheme val="minor"/>
    </font>
    <font>
      <b/>
      <sz val="14"/>
      <name val="Arial"/>
      <family val="2"/>
    </font>
    <font>
      <b/>
      <sz val="14"/>
      <name val="Calibri"/>
      <family val="2"/>
      <scheme val="minor"/>
    </font>
    <font>
      <b/>
      <sz val="20"/>
      <color rgb="FFFF0000"/>
      <name val="Calibri"/>
      <family val="2"/>
      <scheme val="minor"/>
    </font>
    <font>
      <b/>
      <sz val="10"/>
      <color rgb="FFFF0000"/>
      <name val="Arial"/>
      <family val="2"/>
    </font>
    <font>
      <b/>
      <sz val="13"/>
      <color rgb="FFFF0000"/>
      <name val="Arial"/>
      <family val="2"/>
    </font>
    <font>
      <b/>
      <u/>
      <sz val="20"/>
      <color rgb="FFC00000"/>
      <name val="Century"/>
      <family val="1"/>
    </font>
    <font>
      <u/>
      <sz val="11"/>
      <color rgb="FFC00000"/>
      <name val="Calibri"/>
      <family val="2"/>
      <scheme val="minor"/>
    </font>
    <font>
      <b/>
      <sz val="12"/>
      <color rgb="FFC00000"/>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2"/>
      <color theme="0"/>
      <name val="Verdana"/>
      <family val="2"/>
    </font>
    <font>
      <b/>
      <sz val="11"/>
      <color theme="0"/>
      <name val="Verdana"/>
      <family val="2"/>
    </font>
    <font>
      <b/>
      <sz val="16"/>
      <color rgb="FFFF0000"/>
      <name val="Verdana"/>
      <family val="2"/>
    </font>
    <font>
      <b/>
      <sz val="9"/>
      <color rgb="FFFF0000"/>
      <name val="Calibri"/>
      <family val="2"/>
      <scheme val="minor"/>
    </font>
    <font>
      <i/>
      <sz val="10"/>
      <color rgb="FFC00000"/>
      <name val="Calibri"/>
      <family val="2"/>
      <scheme val="minor"/>
    </font>
    <font>
      <b/>
      <sz val="9"/>
      <color theme="1"/>
      <name val="Calibri"/>
      <family val="2"/>
      <scheme val="minor"/>
    </font>
    <font>
      <b/>
      <i/>
      <sz val="10"/>
      <color theme="1"/>
      <name val="Calibri"/>
      <family val="2"/>
      <scheme val="minor"/>
    </font>
    <font>
      <i/>
      <sz val="10"/>
      <color theme="0"/>
      <name val="Calibri"/>
      <family val="2"/>
      <scheme val="minor"/>
    </font>
    <font>
      <b/>
      <sz val="16"/>
      <color rgb="FFFF0000"/>
      <name val="Calibri"/>
      <family val="2"/>
      <scheme val="minor"/>
    </font>
    <font>
      <sz val="8"/>
      <name val="Calibri"/>
      <family val="2"/>
      <scheme val="minor"/>
    </font>
    <font>
      <b/>
      <sz val="11"/>
      <color theme="0"/>
      <name val="Calibri"/>
      <family val="2"/>
      <scheme val="minor"/>
    </font>
    <font>
      <b/>
      <sz val="13"/>
      <color rgb="FFFF0000"/>
      <name val="Calibri"/>
      <family val="2"/>
      <scheme val="minor"/>
    </font>
    <font>
      <b/>
      <sz val="20"/>
      <color rgb="FF002060"/>
      <name val="Century"/>
      <family val="1"/>
    </font>
    <font>
      <b/>
      <u/>
      <sz val="20"/>
      <color rgb="FF002060"/>
      <name val="Century"/>
      <family val="1"/>
    </font>
    <font>
      <b/>
      <sz val="10"/>
      <color theme="0"/>
      <name val="Calibri"/>
      <family val="2"/>
      <scheme val="minor"/>
    </font>
    <font>
      <sz val="8"/>
      <color theme="0"/>
      <name val="Calibri"/>
      <family val="2"/>
      <scheme val="minor"/>
    </font>
    <font>
      <b/>
      <sz val="12"/>
      <color theme="3"/>
      <name val="Calibri"/>
      <family val="2"/>
      <scheme val="minor"/>
    </font>
    <font>
      <b/>
      <sz val="11"/>
      <color theme="0"/>
      <name val="Arial"/>
      <family val="2"/>
    </font>
    <font>
      <b/>
      <i/>
      <sz val="12"/>
      <color theme="0"/>
      <name val="Calibri"/>
      <family val="2"/>
      <scheme val="minor"/>
    </font>
    <font>
      <b/>
      <sz val="12"/>
      <color theme="0"/>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007635"/>
        <bgColor indexed="64"/>
      </patternFill>
    </fill>
    <fill>
      <patternFill patternType="solid">
        <fgColor rgb="FF002060"/>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455">
    <xf numFmtId="0" fontId="0" fillId="0" borderId="0" xfId="0"/>
    <xf numFmtId="0" fontId="0" fillId="2" borderId="0" xfId="0" applyFill="1" applyProtection="1">
      <protection hidden="1"/>
    </xf>
    <xf numFmtId="0" fontId="3" fillId="2" borderId="0" xfId="0" applyFont="1" applyFill="1" applyBorder="1" applyAlignment="1" applyProtection="1">
      <alignment horizontal="center"/>
      <protection hidden="1"/>
    </xf>
    <xf numFmtId="164" fontId="6" fillId="4" borderId="7" xfId="0" applyNumberFormat="1" applyFont="1" applyFill="1" applyBorder="1" applyAlignment="1" applyProtection="1">
      <alignment horizontal="center" vertical="center" wrapText="1"/>
      <protection hidden="1"/>
    </xf>
    <xf numFmtId="164" fontId="6" fillId="4" borderId="10" xfId="0" applyNumberFormat="1" applyFont="1" applyFill="1" applyBorder="1" applyAlignment="1" applyProtection="1">
      <alignment horizontal="center" vertical="center" wrapText="1"/>
      <protection hidden="1"/>
    </xf>
    <xf numFmtId="0" fontId="2" fillId="2" borderId="0" xfId="0" applyFont="1" applyFill="1" applyProtection="1">
      <protection hidden="1"/>
    </xf>
    <xf numFmtId="164" fontId="2" fillId="2" borderId="7" xfId="1" applyNumberFormat="1" applyFont="1" applyFill="1" applyBorder="1" applyProtection="1">
      <protection locked="0" hidden="1"/>
    </xf>
    <xf numFmtId="164" fontId="0" fillId="2" borderId="7" xfId="1" applyNumberFormat="1" applyFont="1" applyFill="1" applyBorder="1" applyProtection="1">
      <protection locked="0" hidden="1"/>
    </xf>
    <xf numFmtId="164" fontId="0" fillId="2" borderId="7" xfId="1" applyNumberFormat="1" applyFont="1" applyFill="1" applyBorder="1" applyProtection="1">
      <protection hidden="1"/>
    </xf>
    <xf numFmtId="164" fontId="2" fillId="3" borderId="7" xfId="1" applyNumberFormat="1" applyFont="1" applyFill="1" applyBorder="1" applyProtection="1">
      <protection hidden="1"/>
    </xf>
    <xf numFmtId="0" fontId="2" fillId="4" borderId="0" xfId="0" applyFont="1" applyFill="1" applyProtection="1">
      <protection hidden="1"/>
    </xf>
    <xf numFmtId="0" fontId="0" fillId="4" borderId="0" xfId="0" applyFill="1" applyProtection="1">
      <protection hidden="1"/>
    </xf>
    <xf numFmtId="0" fontId="0" fillId="2" borderId="5" xfId="0" applyFill="1" applyBorder="1" applyProtection="1">
      <protection hidden="1"/>
    </xf>
    <xf numFmtId="164" fontId="2" fillId="2" borderId="0" xfId="1" applyNumberFormat="1" applyFont="1" applyFill="1" applyProtection="1">
      <protection hidden="1"/>
    </xf>
    <xf numFmtId="164" fontId="0" fillId="2" borderId="0" xfId="1" applyNumberFormat="1" applyFont="1" applyFill="1" applyProtection="1">
      <protection hidden="1"/>
    </xf>
    <xf numFmtId="49" fontId="0" fillId="2" borderId="0" xfId="0" applyNumberFormat="1" applyFill="1" applyAlignment="1" applyProtection="1">
      <alignment wrapText="1"/>
      <protection hidden="1"/>
    </xf>
    <xf numFmtId="164" fontId="0" fillId="2" borderId="0" xfId="0" applyNumberFormat="1" applyFont="1" applyFill="1" applyProtection="1">
      <protection hidden="1"/>
    </xf>
    <xf numFmtId="164" fontId="2" fillId="2" borderId="12" xfId="0" applyNumberFormat="1" applyFont="1" applyFill="1" applyBorder="1" applyProtection="1">
      <protection hidden="1"/>
    </xf>
    <xf numFmtId="164" fontId="2" fillId="2" borderId="16" xfId="0" applyNumberFormat="1" applyFont="1" applyFill="1" applyBorder="1" applyProtection="1">
      <protection hidden="1"/>
    </xf>
    <xf numFmtId="0" fontId="0" fillId="2" borderId="0" xfId="0" applyFill="1" applyBorder="1" applyProtection="1">
      <protection hidden="1"/>
    </xf>
    <xf numFmtId="0" fontId="10" fillId="2" borderId="0" xfId="0" applyFont="1" applyFill="1" applyBorder="1" applyProtection="1">
      <protection hidden="1"/>
    </xf>
    <xf numFmtId="0" fontId="0" fillId="0" borderId="0" xfId="0" applyProtection="1">
      <protection hidden="1"/>
    </xf>
    <xf numFmtId="0" fontId="4" fillId="2" borderId="7" xfId="0" applyFont="1" applyFill="1" applyBorder="1" applyProtection="1">
      <protection hidden="1"/>
    </xf>
    <xf numFmtId="0" fontId="4" fillId="2" borderId="7"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protection hidden="1"/>
    </xf>
    <xf numFmtId="164" fontId="5" fillId="2" borderId="7" xfId="1" applyNumberFormat="1" applyFont="1" applyFill="1" applyBorder="1" applyProtection="1">
      <protection hidden="1"/>
    </xf>
    <xf numFmtId="10" fontId="0" fillId="2" borderId="7" xfId="2" applyNumberFormat="1" applyFont="1" applyFill="1" applyBorder="1" applyProtection="1">
      <protection hidden="1"/>
    </xf>
    <xf numFmtId="43" fontId="0" fillId="2" borderId="0" xfId="0" applyNumberFormat="1" applyFill="1" applyBorder="1" applyProtection="1">
      <protection hidden="1"/>
    </xf>
    <xf numFmtId="0" fontId="13" fillId="2" borderId="0" xfId="0" applyFont="1" applyFill="1" applyBorder="1" applyAlignment="1" applyProtection="1">
      <alignment vertical="justify" wrapText="1" shrinkToFit="1"/>
      <protection hidden="1"/>
    </xf>
    <xf numFmtId="0" fontId="2" fillId="4" borderId="0" xfId="0" applyFont="1" applyFill="1" applyBorder="1" applyProtection="1">
      <protection hidden="1"/>
    </xf>
    <xf numFmtId="0" fontId="0" fillId="4" borderId="0" xfId="0" applyFill="1" applyBorder="1" applyProtection="1">
      <protection hidden="1"/>
    </xf>
    <xf numFmtId="0" fontId="12" fillId="2" borderId="0" xfId="0" applyFont="1" applyFill="1" applyBorder="1" applyProtection="1">
      <protection hidden="1"/>
    </xf>
    <xf numFmtId="0" fontId="2" fillId="2" borderId="0" xfId="0" applyFont="1" applyFill="1" applyBorder="1" applyProtection="1">
      <protection hidden="1"/>
    </xf>
    <xf numFmtId="164" fontId="2" fillId="2" borderId="0" xfId="1" applyNumberFormat="1" applyFont="1" applyFill="1" applyBorder="1" applyProtection="1">
      <protection hidden="1"/>
    </xf>
    <xf numFmtId="164" fontId="0" fillId="2" borderId="0" xfId="1" applyNumberFormat="1" applyFont="1" applyFill="1" applyBorder="1" applyProtection="1">
      <protection hidden="1"/>
    </xf>
    <xf numFmtId="49" fontId="0" fillId="2" borderId="0" xfId="0" applyNumberFormat="1" applyFill="1" applyBorder="1" applyAlignment="1" applyProtection="1">
      <alignment wrapText="1"/>
      <protection hidden="1"/>
    </xf>
    <xf numFmtId="164" fontId="0" fillId="2" borderId="0" xfId="0" applyNumberFormat="1" applyFont="1" applyFill="1" applyBorder="1" applyProtection="1">
      <protection hidden="1"/>
    </xf>
    <xf numFmtId="0" fontId="0" fillId="2" borderId="9" xfId="0" applyFill="1" applyBorder="1" applyProtection="1">
      <protection hidden="1"/>
    </xf>
    <xf numFmtId="0" fontId="13" fillId="2" borderId="9" xfId="0" applyFont="1" applyFill="1" applyBorder="1" applyAlignment="1" applyProtection="1">
      <alignment vertical="justify" wrapText="1" shrinkToFit="1"/>
      <protection hidden="1"/>
    </xf>
    <xf numFmtId="0" fontId="12" fillId="2" borderId="9" xfId="0" applyFont="1" applyFill="1" applyBorder="1" applyProtection="1">
      <protection hidden="1"/>
    </xf>
    <xf numFmtId="0" fontId="0" fillId="2" borderId="4" xfId="0" applyFill="1" applyBorder="1" applyProtection="1">
      <protection hidden="1"/>
    </xf>
    <xf numFmtId="0" fontId="0" fillId="2" borderId="6" xfId="0" applyFill="1" applyBorder="1" applyProtection="1">
      <protection hidden="1"/>
    </xf>
    <xf numFmtId="0" fontId="3" fillId="2" borderId="8" xfId="0" applyFont="1" applyFill="1" applyBorder="1" applyAlignment="1" applyProtection="1">
      <alignment horizontal="center"/>
      <protection hidden="1"/>
    </xf>
    <xf numFmtId="0" fontId="0" fillId="2" borderId="8" xfId="0" applyFill="1" applyBorder="1" applyProtection="1">
      <protection hidden="1"/>
    </xf>
    <xf numFmtId="0" fontId="2" fillId="2" borderId="8" xfId="0" applyFont="1"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9" fillId="2" borderId="8" xfId="3" applyFont="1" applyFill="1" applyBorder="1" applyProtection="1">
      <protection hidden="1"/>
    </xf>
    <xf numFmtId="0" fontId="2" fillId="2" borderId="1" xfId="0" applyFont="1" applyFill="1" applyBorder="1" applyProtection="1">
      <protection hidden="1"/>
    </xf>
    <xf numFmtId="0" fontId="0" fillId="0" borderId="0" xfId="0" applyAlignment="1">
      <alignment wrapText="1"/>
    </xf>
    <xf numFmtId="164" fontId="0" fillId="0" borderId="0" xfId="1" applyNumberFormat="1" applyFont="1"/>
    <xf numFmtId="164" fontId="0" fillId="0" borderId="0" xfId="0" applyNumberFormat="1"/>
    <xf numFmtId="164" fontId="17" fillId="0" borderId="0" xfId="0" applyNumberFormat="1" applyFont="1"/>
    <xf numFmtId="164" fontId="0" fillId="0" borderId="0" xfId="1" applyNumberFormat="1" applyFont="1" applyBorder="1"/>
    <xf numFmtId="0" fontId="0" fillId="0" borderId="0" xfId="0" applyBorder="1"/>
    <xf numFmtId="164" fontId="4" fillId="0" borderId="0" xfId="0" applyNumberFormat="1" applyFont="1" applyBorder="1"/>
    <xf numFmtId="43" fontId="0" fillId="0" borderId="0" xfId="1" applyFont="1" applyBorder="1"/>
    <xf numFmtId="164" fontId="18" fillId="0" borderId="0" xfId="1" applyNumberFormat="1" applyFont="1" applyBorder="1" applyProtection="1">
      <protection hidden="1"/>
    </xf>
    <xf numFmtId="43" fontId="0" fillId="0" borderId="0" xfId="1" applyFont="1"/>
    <xf numFmtId="0" fontId="0" fillId="0" borderId="0" xfId="0" applyFill="1" applyBorder="1"/>
    <xf numFmtId="0" fontId="19" fillId="0" borderId="0" xfId="0" applyFont="1" applyFill="1" applyBorder="1"/>
    <xf numFmtId="0" fontId="0" fillId="0" borderId="0" xfId="0" applyFill="1"/>
    <xf numFmtId="0" fontId="4" fillId="0" borderId="0" xfId="0" applyFont="1" applyBorder="1" applyAlignment="1">
      <alignment horizontal="center"/>
    </xf>
    <xf numFmtId="164" fontId="5" fillId="0" borderId="0" xfId="1" applyNumberFormat="1" applyFont="1" applyFill="1" applyBorder="1" applyProtection="1">
      <protection hidden="1"/>
    </xf>
    <xf numFmtId="43" fontId="0" fillId="0" borderId="0" xfId="0" applyNumberFormat="1" applyBorder="1"/>
    <xf numFmtId="0" fontId="16" fillId="2" borderId="11" xfId="0" applyFont="1" applyFill="1" applyBorder="1" applyProtection="1"/>
    <xf numFmtId="9" fontId="0" fillId="0" borderId="0" xfId="0" applyNumberFormat="1" applyBorder="1"/>
    <xf numFmtId="10" fontId="0" fillId="0" borderId="0" xfId="0" applyNumberFormat="1" applyBorder="1"/>
    <xf numFmtId="0" fontId="15" fillId="2" borderId="23" xfId="0" applyFont="1" applyFill="1" applyBorder="1" applyAlignment="1" applyProtection="1">
      <alignment horizontal="center"/>
    </xf>
    <xf numFmtId="0" fontId="15" fillId="2" borderId="24" xfId="0" applyFont="1" applyFill="1" applyBorder="1" applyAlignment="1" applyProtection="1">
      <alignment horizontal="center"/>
    </xf>
    <xf numFmtId="0" fontId="6" fillId="0" borderId="30" xfId="0" applyFont="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164" fontId="4" fillId="0" borderId="7" xfId="1" applyNumberFormat="1" applyFont="1" applyBorder="1" applyProtection="1">
      <protection hidden="1"/>
    </xf>
    <xf numFmtId="10" fontId="4" fillId="0" borderId="7" xfId="2" applyNumberFormat="1" applyFont="1" applyBorder="1" applyProtection="1">
      <protection hidden="1"/>
    </xf>
    <xf numFmtId="164" fontId="4" fillId="0" borderId="19" xfId="1" applyNumberFormat="1" applyFont="1" applyBorder="1" applyProtection="1">
      <protection hidden="1"/>
    </xf>
    <xf numFmtId="0" fontId="14" fillId="2" borderId="11" xfId="0" applyFont="1" applyFill="1" applyBorder="1" applyAlignment="1" applyProtection="1">
      <alignment wrapText="1"/>
      <protection hidden="1"/>
    </xf>
    <xf numFmtId="10" fontId="2" fillId="2" borderId="7" xfId="2" applyNumberFormat="1" applyFont="1" applyFill="1" applyBorder="1" applyProtection="1">
      <protection hidden="1"/>
    </xf>
    <xf numFmtId="164" fontId="2" fillId="2" borderId="7" xfId="1" applyNumberFormat="1" applyFont="1" applyFill="1" applyBorder="1" applyProtection="1">
      <protection hidden="1"/>
    </xf>
    <xf numFmtId="0" fontId="7" fillId="0" borderId="0" xfId="0" applyFont="1" applyFill="1" applyBorder="1" applyAlignment="1" applyProtection="1">
      <protection hidden="1"/>
    </xf>
    <xf numFmtId="0" fontId="22" fillId="2" borderId="0" xfId="0" applyFont="1" applyFill="1" applyProtection="1">
      <protection hidden="1"/>
    </xf>
    <xf numFmtId="0" fontId="22" fillId="0" borderId="0" xfId="0" applyFont="1"/>
    <xf numFmtId="0" fontId="24" fillId="0" borderId="10" xfId="0" applyFont="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2" fillId="0" borderId="0" xfId="0" applyFont="1" applyAlignment="1">
      <alignment wrapText="1"/>
    </xf>
    <xf numFmtId="164" fontId="22" fillId="0" borderId="0" xfId="1" applyNumberFormat="1" applyFont="1"/>
    <xf numFmtId="164" fontId="22" fillId="0" borderId="0" xfId="0" applyNumberFormat="1" applyFont="1"/>
    <xf numFmtId="164" fontId="27" fillId="0" borderId="0" xfId="0" applyNumberFormat="1" applyFont="1"/>
    <xf numFmtId="164" fontId="22" fillId="2" borderId="20" xfId="1" applyNumberFormat="1" applyFont="1" applyFill="1" applyBorder="1"/>
    <xf numFmtId="164" fontId="25" fillId="0" borderId="35" xfId="1" applyNumberFormat="1" applyFont="1" applyBorder="1" applyProtection="1">
      <protection hidden="1"/>
    </xf>
    <xf numFmtId="10" fontId="25" fillId="0" borderId="35" xfId="2" applyNumberFormat="1" applyFont="1" applyBorder="1" applyProtection="1">
      <protection hidden="1"/>
    </xf>
    <xf numFmtId="164" fontId="25" fillId="0" borderId="36" xfId="1" applyNumberFormat="1" applyFont="1" applyBorder="1" applyProtection="1">
      <protection hidden="1"/>
    </xf>
    <xf numFmtId="164" fontId="22" fillId="2" borderId="0" xfId="1" applyNumberFormat="1" applyFont="1" applyFill="1" applyBorder="1" applyProtection="1"/>
    <xf numFmtId="10" fontId="30" fillId="2" borderId="0" xfId="2" applyNumberFormat="1" applyFont="1" applyFill="1" applyBorder="1" applyProtection="1"/>
    <xf numFmtId="164" fontId="30" fillId="2" borderId="21" xfId="1" applyNumberFormat="1" applyFont="1" applyFill="1" applyBorder="1" applyProtection="1"/>
    <xf numFmtId="164" fontId="22" fillId="2" borderId="25" xfId="1" applyNumberFormat="1" applyFont="1" applyFill="1" applyBorder="1"/>
    <xf numFmtId="164" fontId="22" fillId="2" borderId="26" xfId="1" applyNumberFormat="1" applyFont="1" applyFill="1" applyBorder="1" applyProtection="1"/>
    <xf numFmtId="164" fontId="31" fillId="2" borderId="26" xfId="1" applyNumberFormat="1" applyFont="1" applyFill="1" applyBorder="1" applyAlignment="1" applyProtection="1">
      <alignment horizontal="right"/>
    </xf>
    <xf numFmtId="164" fontId="22" fillId="0" borderId="0" xfId="1" applyNumberFormat="1" applyFont="1" applyBorder="1"/>
    <xf numFmtId="0" fontId="22" fillId="0" borderId="0" xfId="0" applyFont="1" applyBorder="1"/>
    <xf numFmtId="164" fontId="30" fillId="0" borderId="0" xfId="0" applyNumberFormat="1" applyFont="1" applyBorder="1"/>
    <xf numFmtId="43" fontId="22" fillId="0" borderId="0" xfId="1" applyFont="1" applyBorder="1"/>
    <xf numFmtId="0" fontId="34" fillId="2" borderId="1" xfId="0" applyFont="1" applyFill="1" applyBorder="1" applyProtection="1">
      <protection hidden="1"/>
    </xf>
    <xf numFmtId="0" fontId="29" fillId="2" borderId="2" xfId="0" applyFont="1" applyFill="1" applyBorder="1" applyProtection="1">
      <protection hidden="1"/>
    </xf>
    <xf numFmtId="0" fontId="29" fillId="2" borderId="3" xfId="0" applyFont="1" applyFill="1" applyBorder="1" applyProtection="1">
      <protection hidden="1"/>
    </xf>
    <xf numFmtId="164" fontId="35" fillId="0" borderId="0" xfId="1" applyNumberFormat="1" applyFont="1" applyBorder="1" applyProtection="1">
      <protection hidden="1"/>
    </xf>
    <xf numFmtId="0" fontId="34" fillId="2" borderId="8" xfId="0" applyFont="1" applyFill="1" applyBorder="1" applyProtection="1">
      <protection hidden="1"/>
    </xf>
    <xf numFmtId="0" fontId="29" fillId="2" borderId="0" xfId="0" applyFont="1" applyFill="1" applyBorder="1" applyProtection="1">
      <protection hidden="1"/>
    </xf>
    <xf numFmtId="0" fontId="29" fillId="2" borderId="9" xfId="0" applyFont="1" applyFill="1" applyBorder="1" applyProtection="1">
      <protection hidden="1"/>
    </xf>
    <xf numFmtId="0" fontId="29" fillId="2" borderId="8" xfId="0" applyFont="1" applyFill="1" applyBorder="1" applyProtection="1">
      <protection hidden="1"/>
    </xf>
    <xf numFmtId="43" fontId="22" fillId="0" borderId="0" xfId="1" applyFont="1"/>
    <xf numFmtId="0" fontId="36" fillId="2" borderId="8" xfId="3" applyFont="1" applyFill="1" applyBorder="1" applyProtection="1">
      <protection hidden="1"/>
    </xf>
    <xf numFmtId="0" fontId="22" fillId="0" borderId="0" xfId="0" applyFont="1" applyFill="1" applyBorder="1"/>
    <xf numFmtId="0" fontId="22" fillId="2" borderId="8" xfId="0" applyFont="1" applyFill="1" applyBorder="1" applyProtection="1">
      <protection hidden="1"/>
    </xf>
    <xf numFmtId="0" fontId="22" fillId="2" borderId="0" xfId="0" applyFont="1" applyFill="1" applyBorder="1" applyProtection="1">
      <protection hidden="1"/>
    </xf>
    <xf numFmtId="0" fontId="22" fillId="2" borderId="9" xfId="0" applyFont="1" applyFill="1" applyBorder="1" applyProtection="1">
      <protection hidden="1"/>
    </xf>
    <xf numFmtId="0" fontId="22" fillId="2" borderId="4" xfId="0" applyFont="1" applyFill="1" applyBorder="1" applyProtection="1">
      <protection hidden="1"/>
    </xf>
    <xf numFmtId="0" fontId="22" fillId="2" borderId="5" xfId="0" applyFont="1" applyFill="1" applyBorder="1" applyProtection="1">
      <protection hidden="1"/>
    </xf>
    <xf numFmtId="0" fontId="22" fillId="2" borderId="6" xfId="0" applyFont="1" applyFill="1" applyBorder="1" applyProtection="1">
      <protection hidden="1"/>
    </xf>
    <xf numFmtId="0" fontId="26" fillId="0" borderId="0" xfId="0" applyFont="1" applyFill="1" applyBorder="1"/>
    <xf numFmtId="0" fontId="28" fillId="0" borderId="0" xfId="0" applyFont="1" applyFill="1" applyBorder="1"/>
    <xf numFmtId="0" fontId="22" fillId="0" borderId="0" xfId="0" applyFont="1" applyFill="1"/>
    <xf numFmtId="0" fontId="25" fillId="0" borderId="0" xfId="0" applyFont="1" applyBorder="1"/>
    <xf numFmtId="0" fontId="25" fillId="0"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xf>
    <xf numFmtId="164" fontId="26" fillId="2" borderId="7" xfId="1" applyNumberFormat="1" applyFont="1" applyFill="1" applyBorder="1" applyProtection="1">
      <protection hidden="1"/>
    </xf>
    <xf numFmtId="164" fontId="28" fillId="2" borderId="7" xfId="1" applyNumberFormat="1" applyFont="1" applyFill="1" applyBorder="1" applyProtection="1">
      <protection hidden="1"/>
    </xf>
    <xf numFmtId="10" fontId="28" fillId="2" borderId="7" xfId="2" applyNumberFormat="1" applyFont="1" applyFill="1" applyBorder="1" applyProtection="1">
      <protection hidden="1"/>
    </xf>
    <xf numFmtId="164" fontId="37" fillId="2" borderId="7" xfId="1" applyNumberFormat="1" applyFont="1" applyFill="1" applyBorder="1" applyProtection="1">
      <protection hidden="1"/>
    </xf>
    <xf numFmtId="10" fontId="37" fillId="2" borderId="7" xfId="2" applyNumberFormat="1" applyFont="1" applyFill="1" applyBorder="1" applyProtection="1">
      <protection hidden="1"/>
    </xf>
    <xf numFmtId="164" fontId="28" fillId="0" borderId="0" xfId="1" applyNumberFormat="1" applyFont="1" applyBorder="1"/>
    <xf numFmtId="0" fontId="28" fillId="0" borderId="0" xfId="0" applyFont="1"/>
    <xf numFmtId="0" fontId="37" fillId="0" borderId="0" xfId="0" applyFont="1" applyFill="1" applyBorder="1"/>
    <xf numFmtId="164" fontId="26" fillId="0" borderId="0" xfId="1" applyNumberFormat="1" applyFont="1" applyFill="1" applyBorder="1" applyProtection="1">
      <protection hidden="1"/>
    </xf>
    <xf numFmtId="10" fontId="28" fillId="0" borderId="0" xfId="2" applyNumberFormat="1" applyFont="1" applyBorder="1"/>
    <xf numFmtId="0" fontId="28" fillId="0" borderId="0" xfId="0" applyFont="1" applyBorder="1"/>
    <xf numFmtId="0" fontId="30" fillId="0" borderId="0" xfId="0" applyFont="1" applyBorder="1" applyAlignment="1">
      <alignment horizontal="center"/>
    </xf>
    <xf numFmtId="164" fontId="27" fillId="0" borderId="0" xfId="1" applyNumberFormat="1" applyFont="1" applyFill="1" applyBorder="1" applyProtection="1">
      <protection hidden="1"/>
    </xf>
    <xf numFmtId="0" fontId="0" fillId="0" borderId="0" xfId="0" applyBorder="1" applyProtection="1">
      <protection hidden="1"/>
    </xf>
    <xf numFmtId="0" fontId="4" fillId="0" borderId="0" xfId="0" applyFont="1" applyBorder="1" applyAlignment="1" applyProtection="1">
      <alignment horizontal="center"/>
      <protection hidden="1"/>
    </xf>
    <xf numFmtId="10" fontId="0" fillId="0" borderId="0" xfId="2" applyNumberFormat="1" applyFont="1" applyBorder="1" applyProtection="1">
      <protection hidden="1"/>
    </xf>
    <xf numFmtId="164" fontId="0" fillId="0" borderId="0" xfId="1" applyNumberFormat="1" applyFont="1" applyBorder="1" applyProtection="1">
      <protection hidden="1"/>
    </xf>
    <xf numFmtId="43" fontId="0" fillId="0" borderId="0" xfId="0" applyNumberFormat="1" applyBorder="1" applyProtection="1">
      <protection hidden="1"/>
    </xf>
    <xf numFmtId="0" fontId="4" fillId="0" borderId="20" xfId="0" applyFont="1" applyBorder="1" applyAlignment="1" applyProtection="1">
      <alignment horizontal="center"/>
      <protection hidden="1"/>
    </xf>
    <xf numFmtId="10" fontId="0" fillId="0" borderId="21" xfId="2" applyNumberFormat="1" applyFont="1" applyBorder="1" applyProtection="1">
      <protection hidden="1"/>
    </xf>
    <xf numFmtId="0" fontId="4" fillId="0" borderId="25" xfId="0" applyFont="1" applyBorder="1" applyAlignment="1" applyProtection="1">
      <alignment horizontal="center"/>
      <protection hidden="1"/>
    </xf>
    <xf numFmtId="164" fontId="5" fillId="0" borderId="26" xfId="1" applyNumberFormat="1" applyFont="1" applyFill="1" applyBorder="1" applyProtection="1">
      <protection hidden="1"/>
    </xf>
    <xf numFmtId="10" fontId="0" fillId="0" borderId="26" xfId="2" applyNumberFormat="1" applyFont="1" applyBorder="1" applyProtection="1">
      <protection hidden="1"/>
    </xf>
    <xf numFmtId="164" fontId="0" fillId="0" borderId="26" xfId="1" applyNumberFormat="1" applyFont="1" applyBorder="1" applyProtection="1">
      <protection hidden="1"/>
    </xf>
    <xf numFmtId="10" fontId="0" fillId="0" borderId="28" xfId="2" applyNumberFormat="1" applyFont="1" applyBorder="1" applyProtection="1">
      <protection hidden="1"/>
    </xf>
    <xf numFmtId="0" fontId="4" fillId="7" borderId="37" xfId="0" applyFont="1" applyFill="1" applyBorder="1" applyProtection="1">
      <protection hidden="1"/>
    </xf>
    <xf numFmtId="0" fontId="4" fillId="7" borderId="38" xfId="0" applyFont="1" applyFill="1" applyBorder="1" applyAlignment="1" applyProtection="1">
      <alignment horizontal="center" vertical="center" wrapText="1"/>
      <protection hidden="1"/>
    </xf>
    <xf numFmtId="0" fontId="4" fillId="7" borderId="39" xfId="0" applyFont="1" applyFill="1" applyBorder="1" applyAlignment="1" applyProtection="1">
      <alignment horizontal="center" vertical="center" wrapText="1"/>
      <protection hidden="1"/>
    </xf>
    <xf numFmtId="0" fontId="38" fillId="2" borderId="0" xfId="0" applyFont="1" applyFill="1" applyBorder="1" applyProtection="1">
      <protection hidden="1"/>
    </xf>
    <xf numFmtId="0" fontId="0" fillId="2" borderId="0" xfId="0" applyFill="1"/>
    <xf numFmtId="164" fontId="2" fillId="2" borderId="0" xfId="0" applyNumberFormat="1" applyFont="1" applyFill="1" applyBorder="1" applyProtection="1">
      <protection hidden="1"/>
    </xf>
    <xf numFmtId="0" fontId="40" fillId="2" borderId="37" xfId="0" applyFont="1" applyFill="1" applyBorder="1" applyProtection="1">
      <protection hidden="1"/>
    </xf>
    <xf numFmtId="0" fontId="41" fillId="2" borderId="38" xfId="0" applyFont="1" applyFill="1" applyBorder="1" applyProtection="1">
      <protection hidden="1"/>
    </xf>
    <xf numFmtId="164" fontId="39" fillId="2" borderId="43" xfId="0" applyNumberFormat="1" applyFont="1" applyFill="1" applyBorder="1" applyProtection="1">
      <protection hidden="1"/>
    </xf>
    <xf numFmtId="164" fontId="40" fillId="0" borderId="12" xfId="1" applyNumberFormat="1" applyFont="1" applyFill="1" applyBorder="1" applyProtection="1">
      <protection hidden="1"/>
    </xf>
    <xf numFmtId="0" fontId="2" fillId="7" borderId="5" xfId="0" applyFont="1" applyFill="1" applyBorder="1" applyProtection="1">
      <protection hidden="1"/>
    </xf>
    <xf numFmtId="0" fontId="0" fillId="7" borderId="5" xfId="0" applyFill="1" applyBorder="1" applyProtection="1">
      <protection hidden="1"/>
    </xf>
    <xf numFmtId="10" fontId="0" fillId="2" borderId="0" xfId="2" applyNumberFormat="1" applyFont="1" applyFill="1" applyBorder="1" applyProtection="1">
      <protection hidden="1"/>
    </xf>
    <xf numFmtId="0" fontId="39" fillId="2" borderId="37" xfId="0" applyFont="1" applyFill="1" applyBorder="1" applyProtection="1">
      <protection hidden="1"/>
    </xf>
    <xf numFmtId="0" fontId="20" fillId="2" borderId="38" xfId="0" applyFont="1" applyFill="1" applyBorder="1" applyProtection="1">
      <protection hidden="1"/>
    </xf>
    <xf numFmtId="164" fontId="33" fillId="2" borderId="12" xfId="1" applyNumberFormat="1" applyFont="1" applyFill="1" applyBorder="1" applyProtection="1">
      <protection hidden="1"/>
    </xf>
    <xf numFmtId="0" fontId="26" fillId="2" borderId="10" xfId="0" applyFont="1" applyFill="1" applyBorder="1" applyAlignment="1" applyProtection="1">
      <alignment horizontal="center" vertical="center"/>
    </xf>
    <xf numFmtId="164" fontId="28" fillId="2" borderId="23" xfId="0" applyNumberFormat="1" applyFont="1" applyFill="1" applyBorder="1" applyAlignment="1">
      <alignment horizontal="center" vertical="center"/>
    </xf>
    <xf numFmtId="0" fontId="4" fillId="0" borderId="40" xfId="0" applyFont="1" applyBorder="1" applyAlignment="1" applyProtection="1">
      <alignment horizontal="center"/>
      <protection hidden="1"/>
    </xf>
    <xf numFmtId="164" fontId="5" fillId="0" borderId="41" xfId="1" applyNumberFormat="1" applyFont="1" applyFill="1" applyBorder="1" applyProtection="1">
      <protection hidden="1"/>
    </xf>
    <xf numFmtId="10" fontId="0" fillId="0" borderId="41" xfId="2" applyNumberFormat="1" applyFont="1" applyBorder="1" applyProtection="1">
      <protection hidden="1"/>
    </xf>
    <xf numFmtId="164" fontId="0" fillId="0" borderId="41" xfId="1" applyNumberFormat="1" applyFont="1" applyBorder="1" applyProtection="1">
      <protection hidden="1"/>
    </xf>
    <xf numFmtId="10" fontId="0" fillId="0" borderId="42" xfId="2" applyNumberFormat="1" applyFont="1" applyBorder="1" applyProtection="1">
      <protection hidden="1"/>
    </xf>
    <xf numFmtId="0" fontId="43" fillId="2" borderId="7" xfId="0" applyFont="1" applyFill="1" applyBorder="1" applyAlignment="1">
      <alignment horizontal="center" vertical="center"/>
    </xf>
    <xf numFmtId="165" fontId="0" fillId="0" borderId="0" xfId="0" applyNumberFormat="1" applyBorder="1"/>
    <xf numFmtId="0" fontId="43" fillId="2" borderId="0" xfId="0" applyFont="1" applyFill="1" applyAlignment="1">
      <alignment horizontal="center" vertical="center"/>
    </xf>
    <xf numFmtId="0" fontId="44" fillId="2" borderId="7" xfId="0" applyFont="1" applyFill="1" applyBorder="1" applyAlignment="1">
      <alignment vertical="top" wrapText="1"/>
    </xf>
    <xf numFmtId="0" fontId="44" fillId="2" borderId="7" xfId="0" applyFont="1" applyFill="1" applyBorder="1" applyAlignment="1">
      <alignment horizontal="left" vertical="top" wrapText="1"/>
    </xf>
    <xf numFmtId="0" fontId="46" fillId="2" borderId="7" xfId="0" applyFont="1" applyFill="1" applyBorder="1" applyAlignment="1">
      <alignment vertical="top" wrapText="1"/>
    </xf>
    <xf numFmtId="0" fontId="47" fillId="2" borderId="0" xfId="0" applyFont="1" applyFill="1" applyBorder="1" applyAlignment="1">
      <alignment horizontal="right" vertical="top" wrapText="1"/>
    </xf>
    <xf numFmtId="0" fontId="44" fillId="2" borderId="0" xfId="0" applyFont="1" applyFill="1" applyBorder="1" applyAlignment="1" applyProtection="1">
      <alignment horizontal="left" vertical="top" wrapText="1"/>
      <protection hidden="1"/>
    </xf>
    <xf numFmtId="0" fontId="44" fillId="0" borderId="0" xfId="0" applyFont="1" applyBorder="1" applyAlignment="1">
      <alignment horizontal="left" vertical="top" wrapText="1"/>
    </xf>
    <xf numFmtId="0" fontId="44" fillId="2" borderId="0" xfId="0" applyFont="1" applyFill="1" applyBorder="1" applyAlignment="1" applyProtection="1">
      <alignment vertical="top" wrapText="1"/>
      <protection hidden="1"/>
    </xf>
    <xf numFmtId="0" fontId="44" fillId="0" borderId="0" xfId="0" applyFont="1" applyAlignment="1">
      <alignment vertical="top" wrapText="1"/>
    </xf>
    <xf numFmtId="0" fontId="46" fillId="2" borderId="7" xfId="0" applyFont="1" applyFill="1" applyBorder="1" applyAlignment="1">
      <alignment horizontal="left" vertical="top" wrapText="1"/>
    </xf>
    <xf numFmtId="0" fontId="44" fillId="2" borderId="0" xfId="0" applyFont="1" applyFill="1" applyBorder="1" applyAlignment="1" applyProtection="1">
      <alignment horizontal="left" vertical="top"/>
      <protection hidden="1"/>
    </xf>
    <xf numFmtId="0" fontId="43" fillId="2" borderId="7" xfId="0" applyFont="1" applyFill="1" applyBorder="1" applyAlignment="1">
      <alignment horizontal="center" vertical="center" wrapText="1"/>
    </xf>
    <xf numFmtId="164" fontId="52" fillId="2" borderId="20" xfId="1" applyNumberFormat="1" applyFont="1" applyFill="1" applyBorder="1"/>
    <xf numFmtId="164" fontId="52" fillId="2" borderId="0" xfId="1" applyNumberFormat="1" applyFont="1" applyFill="1" applyBorder="1" applyProtection="1"/>
    <xf numFmtId="10" fontId="53" fillId="2" borderId="0" xfId="2" applyNumberFormat="1" applyFont="1" applyFill="1" applyBorder="1" applyProtection="1"/>
    <xf numFmtId="0" fontId="52" fillId="0" borderId="0" xfId="0" applyFont="1"/>
    <xf numFmtId="164" fontId="52" fillId="2" borderId="25" xfId="1" applyNumberFormat="1" applyFont="1" applyFill="1" applyBorder="1"/>
    <xf numFmtId="164" fontId="52" fillId="2" borderId="26" xfId="1" applyNumberFormat="1" applyFont="1" applyFill="1" applyBorder="1" applyProtection="1"/>
    <xf numFmtId="164" fontId="20" fillId="2" borderId="26" xfId="1" applyNumberFormat="1" applyFont="1" applyFill="1" applyBorder="1" applyAlignment="1" applyProtection="1">
      <alignment horizontal="right"/>
    </xf>
    <xf numFmtId="10" fontId="49" fillId="2" borderId="7" xfId="2" applyNumberFormat="1" applyFont="1" applyFill="1" applyBorder="1" applyAlignment="1">
      <alignment horizontal="center" vertical="top"/>
    </xf>
    <xf numFmtId="0" fontId="44" fillId="2" borderId="0" xfId="0" applyFont="1" applyFill="1" applyBorder="1" applyAlignment="1" applyProtection="1">
      <alignment horizontal="center" vertical="top"/>
      <protection hidden="1"/>
    </xf>
    <xf numFmtId="0" fontId="44" fillId="2" borderId="0" xfId="0" applyFont="1" applyFill="1" applyBorder="1" applyAlignment="1" applyProtection="1">
      <alignment horizontal="center" vertical="top" wrapText="1"/>
      <protection hidden="1"/>
    </xf>
    <xf numFmtId="10" fontId="44" fillId="0" borderId="0" xfId="2" applyNumberFormat="1" applyFont="1" applyAlignment="1">
      <alignment horizontal="center" vertical="top"/>
    </xf>
    <xf numFmtId="10" fontId="44" fillId="0" borderId="7" xfId="2" applyNumberFormat="1" applyFont="1" applyFill="1" applyBorder="1" applyAlignment="1">
      <alignment horizontal="center" vertical="top"/>
    </xf>
    <xf numFmtId="0" fontId="44" fillId="0" borderId="0" xfId="0" applyFont="1" applyAlignment="1">
      <alignment horizontal="left" vertical="top"/>
    </xf>
    <xf numFmtId="0" fontId="7" fillId="8" borderId="1" xfId="0" applyFont="1" applyFill="1" applyBorder="1" applyAlignment="1"/>
    <xf numFmtId="0" fontId="3" fillId="8" borderId="2" xfId="0" applyFont="1" applyFill="1" applyBorder="1" applyAlignment="1"/>
    <xf numFmtId="0" fontId="3" fillId="8" borderId="3" xfId="0" applyFont="1" applyFill="1" applyBorder="1" applyAlignment="1"/>
    <xf numFmtId="0" fontId="7" fillId="8" borderId="8" xfId="0" applyFont="1" applyFill="1" applyBorder="1" applyAlignment="1"/>
    <xf numFmtId="0" fontId="3" fillId="8" borderId="0" xfId="0" applyFont="1" applyFill="1" applyBorder="1" applyAlignment="1"/>
    <xf numFmtId="0" fontId="3" fillId="8" borderId="9" xfId="0" applyFont="1" applyFill="1" applyBorder="1" applyAlignment="1"/>
    <xf numFmtId="0" fontId="7" fillId="8" borderId="4" xfId="0" applyFont="1" applyFill="1" applyBorder="1" applyAlignment="1"/>
    <xf numFmtId="0" fontId="3" fillId="8" borderId="5" xfId="0" applyFont="1" applyFill="1" applyBorder="1" applyAlignment="1"/>
    <xf numFmtId="0" fontId="3" fillId="8" borderId="6" xfId="0" applyFont="1" applyFill="1" applyBorder="1" applyAlignment="1"/>
    <xf numFmtId="164" fontId="54" fillId="8" borderId="28" xfId="1" applyNumberFormat="1" applyFont="1" applyFill="1" applyBorder="1"/>
    <xf numFmtId="0" fontId="10" fillId="2" borderId="8" xfId="3" applyFont="1" applyFill="1" applyBorder="1" applyProtection="1">
      <protection hidden="1"/>
    </xf>
    <xf numFmtId="0" fontId="32" fillId="2" borderId="8" xfId="3" applyFont="1" applyFill="1" applyBorder="1" applyProtection="1">
      <protection hidden="1"/>
    </xf>
    <xf numFmtId="164" fontId="0" fillId="2" borderId="0" xfId="0" applyNumberFormat="1" applyFill="1" applyProtection="1">
      <protection hidden="1"/>
    </xf>
    <xf numFmtId="0" fontId="46" fillId="2" borderId="7" xfId="0" applyFont="1" applyFill="1" applyBorder="1" applyAlignment="1">
      <alignment horizontal="center" vertical="top"/>
    </xf>
    <xf numFmtId="0" fontId="46" fillId="2" borderId="7" xfId="0" applyFont="1" applyFill="1" applyBorder="1" applyAlignment="1">
      <alignment horizontal="left" vertical="top"/>
    </xf>
    <xf numFmtId="10" fontId="44" fillId="2" borderId="7" xfId="2" applyNumberFormat="1" applyFont="1" applyFill="1" applyBorder="1" applyAlignment="1">
      <alignment horizontal="center" vertical="top"/>
    </xf>
    <xf numFmtId="164" fontId="53" fillId="9" borderId="19" xfId="1" applyNumberFormat="1" applyFont="1" applyFill="1" applyBorder="1" applyProtection="1">
      <protection hidden="1"/>
    </xf>
    <xf numFmtId="164" fontId="56" fillId="6" borderId="46" xfId="0" applyNumberFormat="1" applyFont="1" applyFill="1" applyBorder="1" applyAlignment="1">
      <alignment horizontal="left" vertical="center" wrapText="1"/>
    </xf>
    <xf numFmtId="0" fontId="44" fillId="2" borderId="7" xfId="0" applyFont="1" applyFill="1" applyBorder="1" applyAlignment="1">
      <alignment horizontal="left" vertical="top" wrapText="1" indent="1"/>
    </xf>
    <xf numFmtId="0" fontId="46" fillId="2" borderId="7" xfId="0" applyFont="1" applyFill="1" applyBorder="1" applyAlignment="1">
      <alignment horizontal="center" vertical="top" wrapText="1"/>
    </xf>
    <xf numFmtId="0" fontId="46" fillId="0" borderId="0" xfId="0" applyFont="1" applyAlignment="1">
      <alignment horizontal="center" vertical="top"/>
    </xf>
    <xf numFmtId="10" fontId="44" fillId="0" borderId="7" xfId="2" applyNumberFormat="1" applyFont="1" applyFill="1" applyBorder="1" applyAlignment="1">
      <alignment vertical="top"/>
    </xf>
    <xf numFmtId="10" fontId="44" fillId="2" borderId="7" xfId="2" applyNumberFormat="1" applyFont="1" applyFill="1" applyBorder="1" applyAlignment="1">
      <alignment horizontal="center" vertical="top" wrapText="1"/>
    </xf>
    <xf numFmtId="0" fontId="55" fillId="2" borderId="0" xfId="0" applyFont="1" applyFill="1" applyBorder="1" applyAlignment="1">
      <alignment vertical="center"/>
    </xf>
    <xf numFmtId="0" fontId="0" fillId="2" borderId="0" xfId="0" applyFill="1" applyBorder="1"/>
    <xf numFmtId="0" fontId="44" fillId="2" borderId="0" xfId="0" applyFont="1" applyFill="1" applyBorder="1" applyAlignment="1">
      <alignment horizontal="left" vertical="top"/>
    </xf>
    <xf numFmtId="10" fontId="47" fillId="2" borderId="0" xfId="3" applyNumberFormat="1" applyFont="1" applyFill="1" applyBorder="1" applyAlignment="1">
      <alignment horizontal="center" vertical="top"/>
    </xf>
    <xf numFmtId="0" fontId="43" fillId="2" borderId="0" xfId="0" applyFont="1" applyFill="1" applyBorder="1" applyAlignment="1">
      <alignment horizontal="center" vertical="center"/>
    </xf>
    <xf numFmtId="0" fontId="46" fillId="2" borderId="0" xfId="0" applyFont="1" applyFill="1" applyBorder="1" applyAlignment="1">
      <alignment horizontal="center" vertical="top"/>
    </xf>
    <xf numFmtId="0" fontId="58" fillId="2" borderId="0" xfId="0" applyFont="1" applyFill="1" applyBorder="1" applyAlignment="1">
      <alignment horizontal="center" vertical="center"/>
    </xf>
    <xf numFmtId="0" fontId="52" fillId="2" borderId="0" xfId="0" applyFont="1" applyFill="1" applyAlignment="1">
      <alignment horizontal="center" vertical="center"/>
    </xf>
    <xf numFmtId="0" fontId="52" fillId="0" borderId="0" xfId="0" applyFont="1" applyAlignment="1">
      <alignment horizontal="center" vertical="center"/>
    </xf>
    <xf numFmtId="0" fontId="43" fillId="2" borderId="7" xfId="0" applyFont="1" applyFill="1" applyBorder="1" applyAlignment="1">
      <alignment vertical="center"/>
    </xf>
    <xf numFmtId="164" fontId="63" fillId="2" borderId="7" xfId="1" applyNumberFormat="1" applyFont="1" applyFill="1" applyBorder="1" applyProtection="1">
      <protection locked="0" hidden="1"/>
    </xf>
    <xf numFmtId="164" fontId="63" fillId="2" borderId="7" xfId="1" applyNumberFormat="1" applyFont="1" applyFill="1" applyBorder="1" applyProtection="1">
      <protection hidden="1"/>
    </xf>
    <xf numFmtId="164" fontId="2" fillId="10" borderId="7" xfId="1" applyNumberFormat="1" applyFont="1" applyFill="1" applyBorder="1" applyProtection="1">
      <protection hidden="1"/>
    </xf>
    <xf numFmtId="164" fontId="62" fillId="10" borderId="7" xfId="1" applyNumberFormat="1" applyFont="1" applyFill="1" applyBorder="1" applyProtection="1">
      <protection hidden="1"/>
    </xf>
    <xf numFmtId="164" fontId="62" fillId="7" borderId="7" xfId="1" applyNumberFormat="1" applyFont="1" applyFill="1" applyBorder="1" applyProtection="1">
      <protection locked="0" hidden="1"/>
    </xf>
    <xf numFmtId="10" fontId="0" fillId="2" borderId="0" xfId="2" applyNumberFormat="1" applyFont="1" applyFill="1" applyProtection="1">
      <protection hidden="1"/>
    </xf>
    <xf numFmtId="0" fontId="13" fillId="2" borderId="0" xfId="0" applyFont="1" applyFill="1" applyBorder="1" applyProtection="1">
      <protection hidden="1"/>
    </xf>
    <xf numFmtId="0" fontId="9" fillId="2" borderId="0" xfId="3" applyFont="1" applyFill="1" applyBorder="1" applyProtection="1">
      <protection hidden="1"/>
    </xf>
    <xf numFmtId="0" fontId="10" fillId="2" borderId="0" xfId="3" applyFont="1" applyFill="1" applyBorder="1" applyProtection="1">
      <protection hidden="1"/>
    </xf>
    <xf numFmtId="0" fontId="21" fillId="2" borderId="0" xfId="0" applyFont="1" applyFill="1" applyBorder="1" applyProtection="1">
      <protection hidden="1"/>
    </xf>
    <xf numFmtId="0" fontId="3" fillId="2" borderId="9" xfId="0" applyFont="1" applyFill="1" applyBorder="1" applyAlignment="1" applyProtection="1">
      <alignment horizontal="center"/>
      <protection hidden="1"/>
    </xf>
    <xf numFmtId="0" fontId="9" fillId="2" borderId="5" xfId="3" applyFont="1" applyFill="1" applyBorder="1" applyProtection="1">
      <protection hidden="1"/>
    </xf>
    <xf numFmtId="0" fontId="0" fillId="12" borderId="0" xfId="0" applyFont="1" applyFill="1" applyBorder="1" applyProtection="1">
      <protection hidden="1"/>
    </xf>
    <xf numFmtId="0" fontId="0" fillId="12" borderId="0" xfId="0" applyFill="1" applyBorder="1" applyProtection="1">
      <protection hidden="1"/>
    </xf>
    <xf numFmtId="164" fontId="0" fillId="12" borderId="0" xfId="0" applyNumberFormat="1" applyFill="1" applyBorder="1" applyProtection="1">
      <protection hidden="1"/>
    </xf>
    <xf numFmtId="0" fontId="0" fillId="11" borderId="0" xfId="0" applyFill="1" applyBorder="1" applyProtection="1">
      <protection hidden="1"/>
    </xf>
    <xf numFmtId="164" fontId="0" fillId="11" borderId="0" xfId="0" applyNumberFormat="1" applyFill="1" applyBorder="1" applyProtection="1">
      <protection hidden="1"/>
    </xf>
    <xf numFmtId="164" fontId="62" fillId="2" borderId="7" xfId="1" applyNumberFormat="1" applyFont="1" applyFill="1" applyBorder="1" applyProtection="1">
      <protection hidden="1"/>
    </xf>
    <xf numFmtId="0" fontId="66" fillId="5" borderId="0" xfId="0" applyFont="1" applyFill="1" applyBorder="1" applyAlignment="1" applyProtection="1">
      <protection hidden="1"/>
    </xf>
    <xf numFmtId="0" fontId="65" fillId="5" borderId="0" xfId="0" applyFont="1" applyFill="1" applyBorder="1" applyAlignment="1" applyProtection="1">
      <protection hidden="1"/>
    </xf>
    <xf numFmtId="0" fontId="64" fillId="2" borderId="0" xfId="0" applyFont="1" applyFill="1" applyBorder="1" applyProtection="1">
      <protection hidden="1"/>
    </xf>
    <xf numFmtId="164" fontId="64" fillId="2" borderId="0" xfId="0" applyNumberFormat="1" applyFont="1" applyFill="1" applyBorder="1" applyProtection="1">
      <protection hidden="1"/>
    </xf>
    <xf numFmtId="0" fontId="14" fillId="2" borderId="11" xfId="0" applyFont="1" applyFill="1" applyBorder="1" applyAlignment="1" applyProtection="1">
      <alignment horizontal="left" wrapText="1" indent="1"/>
    </xf>
    <xf numFmtId="10" fontId="44" fillId="2" borderId="7" xfId="2" applyNumberFormat="1" applyFont="1" applyFill="1" applyBorder="1" applyAlignment="1">
      <alignment horizontal="center" vertical="top"/>
    </xf>
    <xf numFmtId="0" fontId="46" fillId="2" borderId="7" xfId="0" applyFont="1" applyFill="1" applyBorder="1" applyAlignment="1">
      <alignment horizontal="center" vertical="top" wrapText="1"/>
    </xf>
    <xf numFmtId="0" fontId="46" fillId="2" borderId="7" xfId="0" applyFont="1" applyFill="1" applyBorder="1" applyAlignment="1">
      <alignment horizontal="left" vertical="top" wrapText="1"/>
    </xf>
    <xf numFmtId="0" fontId="43" fillId="2" borderId="7" xfId="0" applyFont="1" applyFill="1" applyBorder="1" applyAlignment="1">
      <alignment horizontal="center" vertical="center" wrapText="1"/>
    </xf>
    <xf numFmtId="0" fontId="43" fillId="2" borderId="7" xfId="0" applyFont="1" applyFill="1" applyBorder="1" applyAlignment="1">
      <alignment horizontal="center" vertical="center"/>
    </xf>
    <xf numFmtId="10" fontId="44" fillId="2" borderId="7" xfId="2" applyNumberFormat="1" applyFont="1" applyFill="1" applyBorder="1" applyAlignment="1">
      <alignment horizontal="center" vertical="top"/>
    </xf>
    <xf numFmtId="0" fontId="7" fillId="10" borderId="1" xfId="0" applyFont="1" applyFill="1" applyBorder="1" applyProtection="1">
      <protection hidden="1"/>
    </xf>
    <xf numFmtId="0" fontId="42" fillId="10" borderId="2" xfId="0" applyFont="1" applyFill="1" applyBorder="1" applyProtection="1">
      <protection hidden="1"/>
    </xf>
    <xf numFmtId="0" fontId="42" fillId="10" borderId="3" xfId="0" applyFont="1" applyFill="1" applyBorder="1" applyProtection="1">
      <protection hidden="1"/>
    </xf>
    <xf numFmtId="0" fontId="7" fillId="10" borderId="13" xfId="0" applyFont="1" applyFill="1" applyBorder="1" applyProtection="1">
      <protection hidden="1"/>
    </xf>
    <xf numFmtId="0" fontId="42" fillId="10" borderId="14" xfId="0" applyFont="1" applyFill="1" applyBorder="1" applyProtection="1">
      <protection hidden="1"/>
    </xf>
    <xf numFmtId="0" fontId="42" fillId="10" borderId="15" xfId="0" applyFont="1" applyFill="1" applyBorder="1" applyProtection="1">
      <protection hidden="1"/>
    </xf>
    <xf numFmtId="0" fontId="3" fillId="2" borderId="0" xfId="0" applyFont="1" applyFill="1" applyAlignment="1" applyProtection="1">
      <alignment horizontal="center"/>
      <protection hidden="1"/>
    </xf>
    <xf numFmtId="0" fontId="3" fillId="2" borderId="1" xfId="0" applyFont="1" applyFill="1" applyBorder="1" applyAlignment="1" applyProtection="1">
      <alignment horizontal="center"/>
      <protection hidden="1"/>
    </xf>
    <xf numFmtId="0" fontId="3" fillId="2" borderId="2" xfId="0" applyFont="1"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0" fontId="11" fillId="2" borderId="8" xfId="0" applyFont="1" applyFill="1" applyBorder="1" applyProtection="1">
      <protection hidden="1"/>
    </xf>
    <xf numFmtId="164" fontId="6" fillId="10" borderId="7" xfId="0" applyNumberFormat="1" applyFont="1" applyFill="1" applyBorder="1" applyAlignment="1" applyProtection="1">
      <alignment horizontal="center" vertical="center" wrapText="1"/>
      <protection hidden="1"/>
    </xf>
    <xf numFmtId="164" fontId="6" fillId="10" borderId="10" xfId="0" applyNumberFormat="1" applyFont="1" applyFill="1" applyBorder="1" applyAlignment="1" applyProtection="1">
      <alignment horizontal="center" vertical="center" wrapText="1"/>
      <protection hidden="1"/>
    </xf>
    <xf numFmtId="164" fontId="62" fillId="6" borderId="7" xfId="1" applyNumberFormat="1" applyFont="1" applyFill="1" applyBorder="1" applyProtection="1">
      <protection locked="0" hidden="1"/>
    </xf>
    <xf numFmtId="0" fontId="70" fillId="2" borderId="11" xfId="0" applyFont="1" applyFill="1" applyBorder="1" applyAlignment="1" applyProtection="1">
      <alignment horizontal="right" wrapText="1"/>
      <protection hidden="1"/>
    </xf>
    <xf numFmtId="0" fontId="13" fillId="2" borderId="8" xfId="0" applyFont="1" applyFill="1" applyBorder="1" applyAlignment="1" applyProtection="1">
      <alignment vertical="justify" wrapText="1" shrinkToFit="1"/>
      <protection hidden="1"/>
    </xf>
    <xf numFmtId="0" fontId="13" fillId="2" borderId="0" xfId="0" applyFont="1" applyFill="1" applyAlignment="1" applyProtection="1">
      <alignment vertical="justify" wrapText="1" shrinkToFit="1"/>
      <protection hidden="1"/>
    </xf>
    <xf numFmtId="0" fontId="13" fillId="2" borderId="8" xfId="0" applyFont="1" applyFill="1" applyBorder="1" applyProtection="1">
      <protection hidden="1"/>
    </xf>
    <xf numFmtId="0" fontId="12" fillId="2" borderId="0" xfId="0" applyFont="1" applyFill="1" applyProtection="1">
      <protection hidden="1"/>
    </xf>
    <xf numFmtId="0" fontId="38" fillId="2" borderId="0" xfId="0" applyFont="1" applyFill="1" applyProtection="1">
      <protection hidden="1"/>
    </xf>
    <xf numFmtId="9" fontId="0" fillId="2" borderId="0" xfId="2" applyFont="1" applyFill="1" applyProtection="1">
      <protection hidden="1"/>
    </xf>
    <xf numFmtId="164" fontId="2" fillId="2" borderId="0" xfId="0" applyNumberFormat="1" applyFont="1" applyFill="1" applyProtection="1">
      <protection hidden="1"/>
    </xf>
    <xf numFmtId="0" fontId="10" fillId="2" borderId="0" xfId="0" applyFont="1" applyFill="1" applyProtection="1">
      <protection hidden="1"/>
    </xf>
    <xf numFmtId="0" fontId="21" fillId="2" borderId="8" xfId="0" applyFont="1" applyFill="1" applyBorder="1" applyProtection="1">
      <protection hidden="1"/>
    </xf>
    <xf numFmtId="0" fontId="9" fillId="2" borderId="4" xfId="3" applyFont="1" applyFill="1" applyBorder="1" applyProtection="1">
      <protection hidden="1"/>
    </xf>
    <xf numFmtId="43" fontId="0" fillId="2" borderId="0" xfId="0" applyNumberFormat="1" applyFill="1" applyProtection="1">
      <protection hidden="1"/>
    </xf>
    <xf numFmtId="0" fontId="7" fillId="13" borderId="1" xfId="0" applyFont="1" applyFill="1" applyBorder="1" applyProtection="1">
      <protection hidden="1"/>
    </xf>
    <xf numFmtId="0" fontId="3" fillId="13" borderId="2" xfId="0" applyFont="1" applyFill="1" applyBorder="1" applyProtection="1">
      <protection hidden="1"/>
    </xf>
    <xf numFmtId="0" fontId="3" fillId="13" borderId="3" xfId="0" applyFont="1" applyFill="1" applyBorder="1" applyProtection="1">
      <protection hidden="1"/>
    </xf>
    <xf numFmtId="0" fontId="7" fillId="13" borderId="13" xfId="0" applyFont="1" applyFill="1" applyBorder="1" applyProtection="1">
      <protection hidden="1"/>
    </xf>
    <xf numFmtId="0" fontId="3" fillId="13" borderId="14" xfId="0" applyFont="1" applyFill="1" applyBorder="1" applyProtection="1">
      <protection hidden="1"/>
    </xf>
    <xf numFmtId="0" fontId="3" fillId="13" borderId="15" xfId="0" applyFont="1" applyFill="1" applyBorder="1" applyProtection="1">
      <protection hidden="1"/>
    </xf>
    <xf numFmtId="164" fontId="6" fillId="14" borderId="7" xfId="0" applyNumberFormat="1" applyFont="1" applyFill="1" applyBorder="1" applyAlignment="1" applyProtection="1">
      <alignment horizontal="center" vertical="center" wrapText="1"/>
      <protection hidden="1"/>
    </xf>
    <xf numFmtId="164" fontId="6" fillId="14" borderId="10" xfId="0" applyNumberFormat="1" applyFont="1" applyFill="1" applyBorder="1" applyAlignment="1" applyProtection="1">
      <alignment horizontal="center" vertical="center" wrapText="1"/>
      <protection hidden="1"/>
    </xf>
    <xf numFmtId="164" fontId="2" fillId="6" borderId="7" xfId="1" applyNumberFormat="1" applyFont="1" applyFill="1" applyBorder="1" applyProtection="1">
      <protection locked="0" hidden="1"/>
    </xf>
    <xf numFmtId="164" fontId="0" fillId="6" borderId="7" xfId="1" applyNumberFormat="1" applyFont="1" applyFill="1" applyBorder="1" applyProtection="1">
      <protection locked="0" hidden="1"/>
    </xf>
    <xf numFmtId="164" fontId="2" fillId="15" borderId="7" xfId="1" applyNumberFormat="1" applyFont="1" applyFill="1" applyBorder="1" applyProtection="1">
      <protection hidden="1"/>
    </xf>
    <xf numFmtId="9" fontId="0" fillId="2" borderId="0" xfId="2" applyFont="1" applyFill="1" applyBorder="1" applyProtection="1">
      <protection hidden="1"/>
    </xf>
    <xf numFmtId="164" fontId="73" fillId="15" borderId="12" xfId="1" applyNumberFormat="1" applyFont="1" applyFill="1" applyBorder="1" applyProtection="1">
      <protection hidden="1"/>
    </xf>
    <xf numFmtId="164" fontId="10" fillId="2" borderId="7" xfId="1" applyNumberFormat="1" applyFont="1" applyFill="1" applyBorder="1" applyProtection="1">
      <protection hidden="1"/>
    </xf>
    <xf numFmtId="164" fontId="10" fillId="2" borderId="12" xfId="0" applyNumberFormat="1" applyFont="1" applyFill="1" applyBorder="1" applyProtection="1">
      <protection hidden="1"/>
    </xf>
    <xf numFmtId="0" fontId="7" fillId="17" borderId="1" xfId="0" applyFont="1" applyFill="1" applyBorder="1" applyProtection="1">
      <protection hidden="1"/>
    </xf>
    <xf numFmtId="0" fontId="3" fillId="17" borderId="2" xfId="0" applyFont="1" applyFill="1" applyBorder="1" applyProtection="1">
      <protection hidden="1"/>
    </xf>
    <xf numFmtId="0" fontId="3" fillId="17" borderId="3" xfId="0" applyFont="1" applyFill="1" applyBorder="1" applyProtection="1">
      <protection hidden="1"/>
    </xf>
    <xf numFmtId="0" fontId="7" fillId="17" borderId="13" xfId="0" applyFont="1" applyFill="1" applyBorder="1" applyProtection="1">
      <protection hidden="1"/>
    </xf>
    <xf numFmtId="0" fontId="3" fillId="17" borderId="14" xfId="0" applyFont="1" applyFill="1" applyBorder="1" applyProtection="1">
      <protection hidden="1"/>
    </xf>
    <xf numFmtId="0" fontId="3" fillId="17" borderId="15" xfId="0" applyFont="1" applyFill="1" applyBorder="1" applyProtection="1">
      <protection hidden="1"/>
    </xf>
    <xf numFmtId="164" fontId="6" fillId="17" borderId="7" xfId="0" applyNumberFormat="1" applyFont="1" applyFill="1" applyBorder="1" applyAlignment="1" applyProtection="1">
      <alignment horizontal="center" vertical="center" wrapText="1"/>
      <protection hidden="1"/>
    </xf>
    <xf numFmtId="164" fontId="6" fillId="17" borderId="10" xfId="0" applyNumberFormat="1" applyFont="1" applyFill="1" applyBorder="1" applyAlignment="1" applyProtection="1">
      <alignment horizontal="center" vertical="center" wrapText="1"/>
      <protection hidden="1"/>
    </xf>
    <xf numFmtId="164" fontId="2" fillId="18" borderId="7" xfId="1" applyNumberFormat="1" applyFont="1" applyFill="1" applyBorder="1" applyProtection="1">
      <protection locked="0" hidden="1"/>
    </xf>
    <xf numFmtId="164" fontId="0" fillId="18" borderId="7" xfId="1" applyNumberFormat="1" applyFont="1" applyFill="1" applyBorder="1" applyProtection="1">
      <protection locked="0" hidden="1"/>
    </xf>
    <xf numFmtId="164" fontId="2" fillId="17" borderId="7" xfId="1" applyNumberFormat="1" applyFont="1" applyFill="1" applyBorder="1" applyProtection="1">
      <protection hidden="1"/>
    </xf>
    <xf numFmtId="164" fontId="10" fillId="2" borderId="0" xfId="1" applyNumberFormat="1" applyFont="1" applyFill="1" applyBorder="1" applyProtection="1">
      <protection hidden="1"/>
    </xf>
    <xf numFmtId="164" fontId="10" fillId="2" borderId="12" xfId="1" applyNumberFormat="1" applyFont="1" applyFill="1" applyBorder="1" applyProtection="1">
      <protection hidden="1"/>
    </xf>
    <xf numFmtId="164" fontId="49" fillId="2" borderId="7" xfId="1" applyNumberFormat="1" applyFont="1" applyFill="1" applyBorder="1" applyAlignment="1" applyProtection="1">
      <alignment horizontal="center" vertical="justify" wrapText="1" shrinkToFit="1"/>
      <protection hidden="1"/>
    </xf>
    <xf numFmtId="164" fontId="49" fillId="2" borderId="15" xfId="1" applyNumberFormat="1" applyFont="1" applyFill="1" applyBorder="1" applyAlignment="1" applyProtection="1">
      <alignment horizontal="center" vertical="justify" wrapText="1" shrinkToFit="1"/>
      <protection hidden="1"/>
    </xf>
    <xf numFmtId="38" fontId="74" fillId="2" borderId="15" xfId="1" applyNumberFormat="1" applyFont="1" applyFill="1" applyBorder="1" applyAlignment="1" applyProtection="1">
      <alignment vertical="justify" wrapText="1" shrinkToFit="1"/>
      <protection hidden="1"/>
    </xf>
    <xf numFmtId="10" fontId="44" fillId="2" borderId="7" xfId="2" applyNumberFormat="1" applyFont="1" applyFill="1" applyBorder="1" applyAlignment="1">
      <alignment horizontal="center" vertical="top"/>
    </xf>
    <xf numFmtId="0" fontId="46" fillId="2" borderId="7" xfId="0" applyFont="1" applyFill="1" applyBorder="1" applyAlignment="1">
      <alignment horizontal="left" vertical="top" wrapText="1"/>
    </xf>
    <xf numFmtId="0" fontId="46" fillId="2" borderId="7" xfId="0" applyFont="1" applyFill="1" applyBorder="1" applyAlignment="1">
      <alignment horizontal="center" vertical="top"/>
    </xf>
    <xf numFmtId="0" fontId="46" fillId="2" borderId="7" xfId="0" applyFont="1" applyFill="1" applyBorder="1" applyAlignment="1">
      <alignment horizontal="left" vertical="top"/>
    </xf>
    <xf numFmtId="0" fontId="43" fillId="2" borderId="7" xfId="0" applyFont="1" applyFill="1" applyBorder="1" applyAlignment="1">
      <alignment horizontal="center" vertical="center"/>
    </xf>
    <xf numFmtId="0" fontId="43" fillId="2" borderId="7" xfId="0" applyFont="1" applyFill="1" applyBorder="1" applyAlignment="1">
      <alignment horizontal="center" vertical="center"/>
    </xf>
    <xf numFmtId="0" fontId="46" fillId="2" borderId="7" xfId="0" applyFont="1" applyFill="1" applyBorder="1" applyAlignment="1">
      <alignment horizontal="center" vertical="top"/>
    </xf>
    <xf numFmtId="0" fontId="59" fillId="2" borderId="0" xfId="3" applyFont="1" applyFill="1" applyBorder="1" applyAlignment="1">
      <alignment horizontal="right" vertical="center"/>
    </xf>
    <xf numFmtId="0" fontId="60" fillId="2" borderId="0" xfId="0" applyFont="1" applyFill="1" applyBorder="1" applyAlignment="1">
      <alignment horizontal="right" vertical="center"/>
    </xf>
    <xf numFmtId="0" fontId="43" fillId="2" borderId="23" xfId="0" applyFont="1" applyFill="1" applyBorder="1" applyAlignment="1">
      <alignment horizontal="center" vertical="center"/>
    </xf>
    <xf numFmtId="0" fontId="46" fillId="2" borderId="23" xfId="0" applyFont="1" applyFill="1" applyBorder="1" applyAlignment="1">
      <alignment horizontal="center" vertical="top"/>
    </xf>
    <xf numFmtId="0" fontId="61" fillId="19" borderId="10" xfId="0" applyFont="1" applyFill="1" applyBorder="1" applyAlignment="1">
      <alignment horizontal="center" vertical="center"/>
    </xf>
    <xf numFmtId="0" fontId="61" fillId="19" borderId="10" xfId="0" applyFont="1" applyFill="1" applyBorder="1" applyAlignment="1">
      <alignment horizontal="center" vertical="center" wrapText="1"/>
    </xf>
    <xf numFmtId="10" fontId="61" fillId="19" borderId="10" xfId="2" applyNumberFormat="1" applyFont="1" applyFill="1" applyBorder="1" applyAlignment="1">
      <alignment horizontal="center" vertical="center"/>
    </xf>
    <xf numFmtId="0" fontId="80" fillId="20" borderId="7" xfId="0" applyFont="1" applyFill="1" applyBorder="1" applyAlignment="1">
      <alignment horizontal="center" vertical="center"/>
    </xf>
    <xf numFmtId="0" fontId="81" fillId="2" borderId="0" xfId="0" applyFont="1" applyFill="1" applyBorder="1" applyAlignment="1" applyProtection="1">
      <alignment horizontal="left" vertical="top"/>
      <protection hidden="1"/>
    </xf>
    <xf numFmtId="0" fontId="65" fillId="19" borderId="1" xfId="0" applyFont="1" applyFill="1" applyBorder="1" applyAlignment="1" applyProtection="1">
      <protection hidden="1"/>
    </xf>
    <xf numFmtId="0" fontId="42" fillId="19" borderId="2" xfId="0" applyFont="1" applyFill="1" applyBorder="1" applyAlignment="1" applyProtection="1">
      <protection hidden="1"/>
    </xf>
    <xf numFmtId="0" fontId="42" fillId="19" borderId="3" xfId="0" applyFont="1" applyFill="1" applyBorder="1" applyAlignment="1" applyProtection="1">
      <protection hidden="1"/>
    </xf>
    <xf numFmtId="0" fontId="65" fillId="19" borderId="13" xfId="0" applyFont="1" applyFill="1" applyBorder="1" applyAlignment="1" applyProtection="1">
      <protection hidden="1"/>
    </xf>
    <xf numFmtId="0" fontId="42" fillId="19" borderId="14" xfId="0" applyFont="1" applyFill="1" applyBorder="1" applyAlignment="1" applyProtection="1">
      <protection hidden="1"/>
    </xf>
    <xf numFmtId="0" fontId="42" fillId="19" borderId="15" xfId="0" applyFont="1" applyFill="1" applyBorder="1" applyAlignment="1" applyProtection="1">
      <protection hidden="1"/>
    </xf>
    <xf numFmtId="164" fontId="82" fillId="19" borderId="7" xfId="0" applyNumberFormat="1" applyFont="1" applyFill="1" applyBorder="1" applyAlignment="1" applyProtection="1">
      <alignment horizontal="center" vertical="center" wrapText="1"/>
      <protection hidden="1"/>
    </xf>
    <xf numFmtId="164" fontId="82" fillId="19" borderId="10" xfId="0" applyNumberFormat="1" applyFont="1" applyFill="1" applyBorder="1" applyAlignment="1" applyProtection="1">
      <alignment horizontal="center" vertical="center" wrapText="1"/>
      <protection hidden="1"/>
    </xf>
    <xf numFmtId="164" fontId="2" fillId="2" borderId="13" xfId="1" applyNumberFormat="1" applyFont="1" applyFill="1" applyBorder="1" applyAlignment="1" applyProtection="1">
      <alignment horizontal="center"/>
      <protection hidden="1"/>
    </xf>
    <xf numFmtId="164" fontId="2" fillId="2" borderId="14" xfId="1" applyNumberFormat="1" applyFont="1" applyFill="1" applyBorder="1" applyAlignment="1" applyProtection="1">
      <alignment horizontal="center"/>
      <protection hidden="1"/>
    </xf>
    <xf numFmtId="164" fontId="2" fillId="2" borderId="15" xfId="1" applyNumberFormat="1" applyFont="1" applyFill="1" applyBorder="1" applyAlignment="1" applyProtection="1">
      <alignment horizontal="center"/>
      <protection hidden="1"/>
    </xf>
    <xf numFmtId="0" fontId="14" fillId="2" borderId="9" xfId="0" applyFont="1" applyFill="1" applyBorder="1" applyAlignment="1" applyProtection="1">
      <alignment horizontal="left" wrapText="1"/>
      <protection hidden="1"/>
    </xf>
    <xf numFmtId="0" fontId="0" fillId="2" borderId="0" xfId="0" applyFill="1" applyBorder="1" applyAlignment="1" applyProtection="1">
      <alignment horizontal="left" wrapText="1"/>
      <protection hidden="1"/>
    </xf>
    <xf numFmtId="0" fontId="0" fillId="2" borderId="9" xfId="0" applyFill="1" applyBorder="1" applyAlignment="1" applyProtection="1">
      <alignment horizontal="left" wrapText="1"/>
      <protection hidden="1"/>
    </xf>
    <xf numFmtId="0" fontId="2" fillId="9" borderId="13" xfId="0" applyFont="1" applyFill="1" applyBorder="1" applyAlignment="1" applyProtection="1">
      <alignment horizontal="center"/>
      <protection hidden="1"/>
    </xf>
    <xf numFmtId="0" fontId="2" fillId="9" borderId="14" xfId="0" applyFont="1" applyFill="1" applyBorder="1" applyAlignment="1" applyProtection="1">
      <alignment horizontal="center"/>
      <protection hidden="1"/>
    </xf>
    <xf numFmtId="0" fontId="2" fillId="9" borderId="15" xfId="0" applyFont="1" applyFill="1" applyBorder="1" applyAlignment="1" applyProtection="1">
      <alignment horizontal="center"/>
      <protection hidden="1"/>
    </xf>
    <xf numFmtId="164" fontId="2" fillId="2" borderId="37" xfId="0" applyNumberFormat="1" applyFont="1" applyFill="1" applyBorder="1" applyAlignment="1" applyProtection="1">
      <alignment horizontal="left"/>
      <protection hidden="1"/>
    </xf>
    <xf numFmtId="164" fontId="2" fillId="2" borderId="39" xfId="0" applyNumberFormat="1" applyFont="1" applyFill="1" applyBorder="1" applyAlignment="1" applyProtection="1">
      <alignment horizontal="left"/>
      <protection hidden="1"/>
    </xf>
    <xf numFmtId="0" fontId="46" fillId="2" borderId="13" xfId="0" applyFont="1" applyFill="1" applyBorder="1" applyAlignment="1" applyProtection="1">
      <alignment horizontal="center" vertical="justify" wrapText="1" shrinkToFit="1"/>
      <protection hidden="1"/>
    </xf>
    <xf numFmtId="0" fontId="46" fillId="2" borderId="15" xfId="0" applyFont="1" applyFill="1" applyBorder="1" applyAlignment="1" applyProtection="1">
      <alignment horizontal="center" vertical="justify" wrapText="1" shrinkToFit="1"/>
      <protection hidden="1"/>
    </xf>
    <xf numFmtId="0" fontId="39" fillId="2" borderId="37" xfId="0" applyFont="1" applyFill="1" applyBorder="1" applyAlignment="1" applyProtection="1">
      <alignment horizontal="left"/>
      <protection hidden="1"/>
    </xf>
    <xf numFmtId="0" fontId="39" fillId="2" borderId="49" xfId="0" applyFont="1" applyFill="1" applyBorder="1" applyAlignment="1" applyProtection="1">
      <alignment horizontal="left"/>
      <protection hidden="1"/>
    </xf>
    <xf numFmtId="0" fontId="76" fillId="2" borderId="37" xfId="0" applyFont="1" applyFill="1" applyBorder="1" applyAlignment="1" applyProtection="1">
      <alignment horizontal="left"/>
      <protection hidden="1"/>
    </xf>
    <xf numFmtId="0" fontId="76" fillId="2" borderId="39" xfId="0" applyFont="1" applyFill="1" applyBorder="1" applyAlignment="1" applyProtection="1">
      <alignment horizontal="left"/>
      <protection hidden="1"/>
    </xf>
    <xf numFmtId="0" fontId="84" fillId="20" borderId="13" xfId="0" applyFont="1" applyFill="1" applyBorder="1" applyAlignment="1" applyProtection="1">
      <alignment horizontal="center" vertical="center" wrapText="1" shrinkToFit="1"/>
      <protection hidden="1"/>
    </xf>
    <xf numFmtId="0" fontId="84" fillId="20" borderId="15" xfId="0" applyFont="1" applyFill="1" applyBorder="1" applyAlignment="1" applyProtection="1">
      <alignment horizontal="center" vertical="center" wrapText="1" shrinkToFit="1"/>
      <protection hidden="1"/>
    </xf>
    <xf numFmtId="0" fontId="83" fillId="20" borderId="7" xfId="0" applyFont="1" applyFill="1" applyBorder="1" applyAlignment="1" applyProtection="1">
      <alignment horizontal="center"/>
      <protection hidden="1"/>
    </xf>
    <xf numFmtId="164" fontId="29" fillId="2" borderId="0" xfId="1" applyNumberFormat="1" applyFont="1" applyFill="1" applyBorder="1" applyAlignment="1" applyProtection="1">
      <alignment horizontal="right"/>
    </xf>
    <xf numFmtId="164" fontId="32" fillId="2" borderId="37" xfId="1" applyNumberFormat="1" applyFont="1" applyFill="1" applyBorder="1" applyAlignment="1" applyProtection="1">
      <alignment horizontal="center"/>
    </xf>
    <xf numFmtId="164" fontId="32" fillId="2" borderId="38" xfId="1" applyNumberFormat="1" applyFont="1" applyFill="1" applyBorder="1" applyAlignment="1" applyProtection="1">
      <alignment horizontal="center"/>
    </xf>
    <xf numFmtId="164" fontId="32" fillId="2" borderId="39" xfId="1" applyNumberFormat="1" applyFont="1" applyFill="1" applyBorder="1" applyAlignment="1" applyProtection="1">
      <alignment horizontal="center"/>
    </xf>
    <xf numFmtId="0" fontId="29" fillId="2" borderId="8" xfId="0" applyFont="1" applyFill="1" applyBorder="1" applyAlignment="1" applyProtection="1">
      <alignment horizontal="left" wrapText="1"/>
      <protection hidden="1"/>
    </xf>
    <xf numFmtId="0" fontId="29" fillId="2" borderId="0" xfId="0" applyFont="1" applyFill="1" applyBorder="1" applyAlignment="1" applyProtection="1">
      <alignment horizontal="left" wrapText="1"/>
      <protection hidden="1"/>
    </xf>
    <xf numFmtId="0" fontId="29" fillId="2" borderId="9" xfId="0" applyFont="1" applyFill="1" applyBorder="1" applyAlignment="1" applyProtection="1">
      <alignment horizontal="left" wrapText="1"/>
      <protection hidden="1"/>
    </xf>
    <xf numFmtId="0" fontId="25" fillId="0" borderId="0" xfId="0" applyFont="1" applyBorder="1" applyAlignment="1">
      <alignment horizontal="center" vertical="center" wrapText="1"/>
    </xf>
    <xf numFmtId="0" fontId="37" fillId="7" borderId="5" xfId="0" applyFont="1" applyFill="1" applyBorder="1" applyAlignment="1">
      <alignment horizontal="center"/>
    </xf>
    <xf numFmtId="164" fontId="23" fillId="0" borderId="17" xfId="0" applyNumberFormat="1" applyFont="1" applyFill="1" applyBorder="1" applyAlignment="1">
      <alignment horizontal="left" vertical="center"/>
    </xf>
    <xf numFmtId="164" fontId="23" fillId="0" borderId="18" xfId="0" applyNumberFormat="1" applyFont="1" applyFill="1" applyBorder="1" applyAlignment="1">
      <alignment horizontal="left" vertical="center"/>
    </xf>
    <xf numFmtId="164" fontId="23" fillId="0" borderId="34" xfId="0" applyNumberFormat="1" applyFont="1" applyFill="1" applyBorder="1" applyAlignment="1">
      <alignment horizontal="left" vertical="center"/>
    </xf>
    <xf numFmtId="164" fontId="24" fillId="0" borderId="27" xfId="0" applyNumberFormat="1" applyFont="1" applyBorder="1" applyAlignment="1">
      <alignment horizontal="center" vertical="center" wrapText="1"/>
    </xf>
    <xf numFmtId="164" fontId="24" fillId="0" borderId="2" xfId="0" applyNumberFormat="1" applyFont="1" applyBorder="1" applyAlignment="1">
      <alignment horizontal="center" vertical="center" wrapText="1"/>
    </xf>
    <xf numFmtId="164" fontId="24" fillId="0" borderId="3" xfId="0" applyNumberFormat="1" applyFont="1" applyBorder="1" applyAlignment="1">
      <alignment horizontal="center" vertical="center" wrapText="1"/>
    </xf>
    <xf numFmtId="164" fontId="67" fillId="7" borderId="27" xfId="1" applyNumberFormat="1" applyFont="1" applyFill="1" applyBorder="1" applyAlignment="1" applyProtection="1">
      <alignment horizontal="center"/>
      <protection locked="0"/>
    </xf>
    <xf numFmtId="164" fontId="67" fillId="7" borderId="2" xfId="1" applyNumberFormat="1" applyFont="1" applyFill="1" applyBorder="1" applyAlignment="1" applyProtection="1">
      <alignment horizontal="center"/>
      <protection locked="0"/>
    </xf>
    <xf numFmtId="164" fontId="67" fillId="7" borderId="3" xfId="1" applyNumberFormat="1" applyFont="1" applyFill="1" applyBorder="1" applyAlignment="1" applyProtection="1">
      <alignment horizontal="center"/>
      <protection locked="0"/>
    </xf>
    <xf numFmtId="164" fontId="67" fillId="7" borderId="22" xfId="1" applyNumberFormat="1" applyFont="1" applyFill="1" applyBorder="1" applyAlignment="1" applyProtection="1">
      <alignment horizontal="center"/>
      <protection locked="0"/>
    </xf>
    <xf numFmtId="164" fontId="67" fillId="7" borderId="5" xfId="1" applyNumberFormat="1" applyFont="1" applyFill="1" applyBorder="1" applyAlignment="1" applyProtection="1">
      <alignment horizontal="center"/>
      <protection locked="0"/>
    </xf>
    <xf numFmtId="164" fontId="67" fillId="7" borderId="6" xfId="1" applyNumberFormat="1" applyFont="1" applyFill="1" applyBorder="1" applyAlignment="1" applyProtection="1">
      <alignment horizontal="center"/>
      <protection locked="0"/>
    </xf>
    <xf numFmtId="0" fontId="25" fillId="2" borderId="10" xfId="0" applyFont="1" applyFill="1" applyBorder="1" applyAlignment="1" applyProtection="1">
      <alignment horizontal="center" vertical="center"/>
    </xf>
    <xf numFmtId="0" fontId="25" fillId="2" borderId="23" xfId="0" applyFont="1" applyFill="1" applyBorder="1" applyAlignment="1" applyProtection="1">
      <alignment horizontal="center" vertical="center"/>
    </xf>
    <xf numFmtId="0" fontId="25" fillId="2" borderId="44" xfId="0" applyFont="1" applyFill="1" applyBorder="1" applyAlignment="1" applyProtection="1">
      <alignment horizontal="center" vertical="center"/>
    </xf>
    <xf numFmtId="0" fontId="25" fillId="2" borderId="45" xfId="0" applyFont="1" applyFill="1" applyBorder="1" applyAlignment="1" applyProtection="1">
      <alignment horizontal="center" vertical="center"/>
    </xf>
    <xf numFmtId="0" fontId="4" fillId="7" borderId="38" xfId="0" applyFont="1" applyFill="1" applyBorder="1" applyAlignment="1" applyProtection="1">
      <alignment horizontal="center" vertical="center" wrapText="1"/>
      <protection hidden="1"/>
    </xf>
    <xf numFmtId="0" fontId="0" fillId="2" borderId="8" xfId="0" applyFill="1" applyBorder="1" applyAlignment="1" applyProtection="1">
      <alignment horizontal="left" wrapText="1"/>
      <protection hidden="1"/>
    </xf>
    <xf numFmtId="164" fontId="54" fillId="8" borderId="33" xfId="1" applyNumberFormat="1" applyFont="1" applyFill="1" applyBorder="1" applyAlignment="1" applyProtection="1">
      <alignment horizontal="right"/>
    </xf>
    <xf numFmtId="164" fontId="54" fillId="9" borderId="7" xfId="1" applyNumberFormat="1" applyFont="1" applyFill="1" applyBorder="1" applyAlignment="1" applyProtection="1">
      <alignment horizontal="right"/>
    </xf>
    <xf numFmtId="0" fontId="0" fillId="0" borderId="48" xfId="0" applyBorder="1" applyAlignment="1">
      <alignment horizontal="center"/>
    </xf>
    <xf numFmtId="0" fontId="39" fillId="2" borderId="32" xfId="0" applyFont="1" applyFill="1" applyBorder="1" applyAlignment="1">
      <alignment horizontal="center"/>
    </xf>
    <xf numFmtId="0" fontId="39" fillId="2" borderId="14" xfId="0" applyFont="1" applyFill="1" applyBorder="1" applyAlignment="1">
      <alignment horizontal="center"/>
    </xf>
    <xf numFmtId="0" fontId="39" fillId="2" borderId="15" xfId="0" applyFont="1" applyFill="1" applyBorder="1" applyAlignment="1">
      <alignment horizontal="center"/>
    </xf>
    <xf numFmtId="164" fontId="50" fillId="9" borderId="22" xfId="1" applyNumberFormat="1" applyFont="1" applyFill="1" applyBorder="1" applyAlignment="1" applyProtection="1">
      <alignment horizontal="center"/>
      <protection locked="0"/>
    </xf>
    <xf numFmtId="164" fontId="50" fillId="9" borderId="5" xfId="1" applyNumberFormat="1" applyFont="1" applyFill="1" applyBorder="1" applyAlignment="1" applyProtection="1">
      <alignment horizontal="center"/>
      <protection locked="0"/>
    </xf>
    <xf numFmtId="164" fontId="57" fillId="6" borderId="47" xfId="0" applyNumberFormat="1" applyFont="1" applyFill="1" applyBorder="1" applyAlignment="1" applyProtection="1">
      <alignment horizontal="center" vertical="center"/>
      <protection locked="0"/>
    </xf>
    <xf numFmtId="164" fontId="57" fillId="6" borderId="29"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horizontal="left" vertical="justify" wrapText="1" shrinkToFit="1"/>
      <protection hidden="1"/>
    </xf>
    <xf numFmtId="0" fontId="13" fillId="2" borderId="0" xfId="0" applyFont="1" applyFill="1" applyAlignment="1" applyProtection="1">
      <alignment horizontal="left" vertical="justify" wrapText="1" shrinkToFit="1"/>
      <protection hidden="1"/>
    </xf>
    <xf numFmtId="0" fontId="13" fillId="2" borderId="9" xfId="0" applyFont="1" applyFill="1" applyBorder="1" applyAlignment="1" applyProtection="1">
      <alignment horizontal="left" vertical="justify" wrapText="1" shrinkToFit="1"/>
      <protection hidden="1"/>
    </xf>
    <xf numFmtId="0" fontId="0" fillId="2" borderId="0" xfId="0" applyFill="1" applyAlignment="1" applyProtection="1">
      <alignment horizontal="left" wrapText="1"/>
      <protection hidden="1"/>
    </xf>
    <xf numFmtId="0" fontId="2" fillId="16" borderId="13" xfId="0" applyFont="1" applyFill="1" applyBorder="1" applyAlignment="1" applyProtection="1">
      <alignment horizontal="center"/>
      <protection hidden="1"/>
    </xf>
    <xf numFmtId="0" fontId="2" fillId="16" borderId="14" xfId="0" applyFont="1" applyFill="1" applyBorder="1" applyAlignment="1" applyProtection="1">
      <alignment horizontal="center"/>
      <protection hidden="1"/>
    </xf>
    <xf numFmtId="0" fontId="2" fillId="16" borderId="15" xfId="0" applyFont="1" applyFill="1" applyBorder="1" applyAlignment="1" applyProtection="1">
      <alignment horizontal="center"/>
      <protection hidden="1"/>
    </xf>
    <xf numFmtId="0" fontId="72" fillId="2" borderId="8" xfId="0" applyFont="1" applyFill="1" applyBorder="1" applyAlignment="1" applyProtection="1">
      <alignment horizontal="left" vertical="justify" wrapText="1" shrinkToFit="1"/>
      <protection hidden="1"/>
    </xf>
    <xf numFmtId="0" fontId="2" fillId="13" borderId="13" xfId="0" applyFont="1" applyFill="1" applyBorder="1" applyAlignment="1" applyProtection="1">
      <alignment horizontal="center"/>
      <protection hidden="1"/>
    </xf>
    <xf numFmtId="0" fontId="2" fillId="13" borderId="14" xfId="0" applyFont="1" applyFill="1" applyBorder="1" applyAlignment="1" applyProtection="1">
      <alignment horizontal="center"/>
      <protection hidden="1"/>
    </xf>
    <xf numFmtId="0" fontId="2" fillId="13" borderId="15" xfId="0" applyFont="1" applyFill="1" applyBorder="1" applyAlignment="1" applyProtection="1">
      <alignment horizontal="center"/>
      <protection hidden="1"/>
    </xf>
    <xf numFmtId="0" fontId="77" fillId="2" borderId="0" xfId="0" applyFont="1" applyFill="1" applyBorder="1" applyAlignment="1">
      <alignment horizontal="center" vertical="center"/>
    </xf>
    <xf numFmtId="0" fontId="78" fillId="2" borderId="0" xfId="0" applyFont="1" applyFill="1" applyBorder="1" applyAlignment="1">
      <alignment horizontal="center" vertical="center"/>
    </xf>
    <xf numFmtId="0" fontId="46" fillId="2" borderId="7" xfId="0" applyFont="1" applyFill="1" applyBorder="1" applyAlignment="1">
      <alignment horizontal="center" vertical="top"/>
    </xf>
    <xf numFmtId="10" fontId="44" fillId="2" borderId="13" xfId="2" applyNumberFormat="1" applyFont="1" applyFill="1" applyBorder="1" applyAlignment="1">
      <alignment horizontal="center" vertical="top"/>
    </xf>
    <xf numFmtId="10" fontId="44" fillId="2" borderId="15" xfId="2" applyNumberFormat="1" applyFont="1" applyFill="1" applyBorder="1" applyAlignment="1">
      <alignment horizontal="center" vertical="top"/>
    </xf>
    <xf numFmtId="0" fontId="75" fillId="20" borderId="7" xfId="0" applyFont="1" applyFill="1" applyBorder="1" applyAlignment="1">
      <alignment horizontal="left" vertical="top"/>
    </xf>
    <xf numFmtId="0" fontId="79" fillId="20" borderId="7" xfId="0" applyFont="1" applyFill="1" applyBorder="1" applyAlignment="1">
      <alignment horizontal="center" vertical="top"/>
    </xf>
    <xf numFmtId="0" fontId="46" fillId="2" borderId="10" xfId="0" applyFont="1" applyFill="1" applyBorder="1" applyAlignment="1">
      <alignment horizontal="center" vertical="top" wrapText="1"/>
    </xf>
    <xf numFmtId="0" fontId="46" fillId="2" borderId="11" xfId="0" applyFont="1" applyFill="1" applyBorder="1" applyAlignment="1">
      <alignment horizontal="center" vertical="top" wrapText="1"/>
    </xf>
    <xf numFmtId="0" fontId="46" fillId="2" borderId="23" xfId="0" applyFont="1" applyFill="1" applyBorder="1" applyAlignment="1">
      <alignment horizontal="center" vertical="top" wrapText="1"/>
    </xf>
    <xf numFmtId="0" fontId="43" fillId="2" borderId="10" xfId="0" applyFont="1" applyFill="1" applyBorder="1" applyAlignment="1">
      <alignment horizontal="center" vertical="center" wrapText="1"/>
    </xf>
    <xf numFmtId="0" fontId="43" fillId="2" borderId="11" xfId="0" applyFont="1" applyFill="1" applyBorder="1" applyAlignment="1">
      <alignment horizontal="center" vertical="center" wrapText="1"/>
    </xf>
    <xf numFmtId="0" fontId="43" fillId="2" borderId="23" xfId="0" applyFont="1" applyFill="1" applyBorder="1" applyAlignment="1">
      <alignment horizontal="center" vertical="center" wrapText="1"/>
    </xf>
    <xf numFmtId="10" fontId="61" fillId="19" borderId="10" xfId="2" applyNumberFormat="1" applyFont="1" applyFill="1" applyBorder="1" applyAlignment="1">
      <alignment horizontal="center" vertical="center"/>
    </xf>
    <xf numFmtId="0" fontId="59" fillId="2" borderId="0" xfId="3" applyFont="1" applyFill="1" applyBorder="1" applyAlignment="1">
      <alignment horizontal="right" vertical="center"/>
    </xf>
    <xf numFmtId="0" fontId="60" fillId="2" borderId="0" xfId="0" applyFont="1" applyFill="1" applyBorder="1" applyAlignment="1">
      <alignment horizontal="right" vertical="center"/>
    </xf>
    <xf numFmtId="0" fontId="43" fillId="2" borderId="7" xfId="0" applyFont="1" applyFill="1" applyBorder="1" applyAlignment="1">
      <alignment horizontal="center" vertical="center" wrapText="1"/>
    </xf>
    <xf numFmtId="0" fontId="43" fillId="2" borderId="7" xfId="0" applyFont="1" applyFill="1" applyBorder="1" applyAlignment="1">
      <alignment horizontal="center" vertical="center"/>
    </xf>
    <xf numFmtId="0" fontId="51" fillId="2" borderId="7" xfId="0" applyFont="1" applyFill="1" applyBorder="1" applyAlignment="1">
      <alignment horizontal="left" vertical="top" wrapText="1"/>
    </xf>
    <xf numFmtId="0" fontId="46" fillId="2" borderId="7" xfId="0" applyFont="1" applyFill="1" applyBorder="1" applyAlignment="1">
      <alignment horizontal="left" vertical="top"/>
    </xf>
    <xf numFmtId="10" fontId="44" fillId="2" borderId="7" xfId="2" applyNumberFormat="1" applyFont="1" applyFill="1" applyBorder="1" applyAlignment="1">
      <alignment horizontal="center" vertical="top"/>
    </xf>
    <xf numFmtId="0" fontId="47" fillId="2" borderId="0" xfId="3" applyFont="1" applyFill="1" applyBorder="1" applyAlignment="1" applyProtection="1">
      <alignment horizontal="left" vertical="top"/>
      <protection hidden="1"/>
    </xf>
    <xf numFmtId="0" fontId="46" fillId="2" borderId="7" xfId="0" applyFont="1" applyFill="1" applyBorder="1" applyAlignment="1">
      <alignment horizontal="center" vertical="top" wrapText="1"/>
    </xf>
    <xf numFmtId="0" fontId="46" fillId="2" borderId="7" xfId="0" applyFont="1" applyFill="1" applyBorder="1" applyAlignment="1">
      <alignment horizontal="left" vertical="top" wrapText="1"/>
    </xf>
    <xf numFmtId="0" fontId="46" fillId="2" borderId="10" xfId="0" applyFont="1" applyFill="1" applyBorder="1" applyAlignment="1">
      <alignment horizontal="left" vertical="top" wrapText="1"/>
    </xf>
    <xf numFmtId="0" fontId="46" fillId="2" borderId="11" xfId="0" applyFont="1" applyFill="1" applyBorder="1" applyAlignment="1">
      <alignment horizontal="left" vertical="top" wrapText="1"/>
    </xf>
    <xf numFmtId="0" fontId="46" fillId="2" borderId="23" xfId="0" applyFont="1" applyFill="1" applyBorder="1" applyAlignment="1">
      <alignment horizontal="left" vertical="top" wrapText="1"/>
    </xf>
    <xf numFmtId="0" fontId="0" fillId="2" borderId="0" xfId="0" applyFill="1" applyBorder="1" applyAlignment="1" applyProtection="1">
      <alignment horizontal="left" vertical="top" wrapText="1"/>
      <protection hidden="1"/>
    </xf>
    <xf numFmtId="0" fontId="45" fillId="2" borderId="13" xfId="0" applyFont="1" applyFill="1" applyBorder="1" applyAlignment="1">
      <alignment horizontal="left" vertical="top" wrapText="1"/>
    </xf>
    <xf numFmtId="0" fontId="46" fillId="2" borderId="14" xfId="0" applyFont="1" applyFill="1" applyBorder="1" applyAlignment="1">
      <alignment horizontal="left" vertical="top" wrapText="1"/>
    </xf>
    <xf numFmtId="0" fontId="46" fillId="2" borderId="15" xfId="0" applyFont="1" applyFill="1" applyBorder="1" applyAlignment="1">
      <alignment horizontal="left" vertical="top" wrapText="1"/>
    </xf>
    <xf numFmtId="0" fontId="43" fillId="2" borderId="10" xfId="0" applyFont="1" applyFill="1" applyBorder="1" applyAlignment="1">
      <alignment horizontal="center" vertical="center"/>
    </xf>
    <xf numFmtId="0" fontId="43" fillId="2" borderId="11" xfId="0" applyFont="1" applyFill="1" applyBorder="1" applyAlignment="1">
      <alignment horizontal="center" vertical="center"/>
    </xf>
    <xf numFmtId="0" fontId="43" fillId="2" borderId="23" xfId="0" applyFont="1" applyFill="1" applyBorder="1" applyAlignment="1">
      <alignment horizontal="center" vertical="center"/>
    </xf>
    <xf numFmtId="0" fontId="46" fillId="2" borderId="10" xfId="0" applyFont="1" applyFill="1" applyBorder="1" applyAlignment="1">
      <alignment horizontal="center" vertical="top"/>
    </xf>
    <xf numFmtId="0" fontId="46" fillId="2" borderId="11" xfId="0" applyFont="1" applyFill="1" applyBorder="1" applyAlignment="1">
      <alignment horizontal="center" vertical="top"/>
    </xf>
    <xf numFmtId="0" fontId="46" fillId="2" borderId="23" xfId="0" applyFont="1" applyFill="1" applyBorder="1" applyAlignment="1">
      <alignment horizontal="center" vertical="top"/>
    </xf>
    <xf numFmtId="0" fontId="48" fillId="2" borderId="0" xfId="3" applyFont="1" applyFill="1" applyBorder="1" applyAlignment="1" applyProtection="1">
      <alignment horizontal="left" vertical="top"/>
      <protection hidden="1"/>
    </xf>
    <xf numFmtId="10" fontId="44" fillId="2" borderId="13" xfId="2" applyNumberFormat="1" applyFont="1" applyFill="1" applyBorder="1" applyAlignment="1">
      <alignment horizontal="center" vertical="top" wrapText="1"/>
    </xf>
    <xf numFmtId="10" fontId="44" fillId="2" borderId="15" xfId="2" applyNumberFormat="1" applyFont="1" applyFill="1" applyBorder="1" applyAlignment="1">
      <alignment horizontal="center" vertical="top" wrapText="1"/>
    </xf>
    <xf numFmtId="0" fontId="44" fillId="2" borderId="10" xfId="0" applyFont="1" applyFill="1" applyBorder="1" applyAlignment="1">
      <alignment horizontal="left" vertical="top" wrapText="1"/>
    </xf>
    <xf numFmtId="0" fontId="44" fillId="2" borderId="23" xfId="0" applyFont="1" applyFill="1" applyBorder="1" applyAlignment="1">
      <alignment horizontal="left" vertical="top" wrapText="1"/>
    </xf>
  </cellXfs>
  <cellStyles count="4">
    <cellStyle name="Comma" xfId="1" builtinId="3"/>
    <cellStyle name="Hyperlink" xfId="3" builtinId="8"/>
    <cellStyle name="Normal" xfId="0" builtinId="0"/>
    <cellStyle name="Percent" xfId="2" builtinId="5"/>
  </cellStyles>
  <dxfs count="3">
    <dxf>
      <font>
        <color rgb="FFFF0000"/>
      </font>
      <fill>
        <patternFill>
          <bgColor theme="0"/>
        </patternFill>
      </fill>
    </dxf>
    <dxf>
      <font>
        <color rgb="FF9C0006"/>
      </font>
      <fill>
        <patternFill>
          <bgColor rgb="FFFFC7CE"/>
        </patternFill>
      </fill>
    </dxf>
    <dxf>
      <font>
        <color rgb="FFFF0000"/>
      </font>
      <fill>
        <patternFill>
          <bgColor theme="0"/>
        </patternFill>
      </fill>
    </dxf>
  </dxfs>
  <tableStyles count="0" defaultTableStyle="TableStyleMedium2" defaultPivotStyle="PivotStyleLight16"/>
  <colors>
    <mruColors>
      <color rgb="FF007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enterprisesuite.intuit.com/resources/experts/international.jsp"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enterprisesuite.intuit.com/resources/experts/international.jsp"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finantax.net" TargetMode="External"/></Relationships>
</file>

<file path=xl/drawings/drawing1.xml><?xml version="1.0" encoding="utf-8"?>
<xdr:wsDr xmlns:xdr="http://schemas.openxmlformats.org/drawingml/2006/spreadsheetDrawing" xmlns:a="http://schemas.openxmlformats.org/drawingml/2006/main">
  <xdr:twoCellAnchor editAs="absolute">
    <xdr:from>
      <xdr:col>4</xdr:col>
      <xdr:colOff>627530</xdr:colOff>
      <xdr:row>23</xdr:row>
      <xdr:rowOff>101474</xdr:rowOff>
    </xdr:from>
    <xdr:to>
      <xdr:col>6</xdr:col>
      <xdr:colOff>292114</xdr:colOff>
      <xdr:row>26</xdr:row>
      <xdr:rowOff>246778</xdr:rowOff>
    </xdr:to>
    <xdr:pic>
      <xdr:nvPicPr>
        <xdr:cNvPr id="4" name="Picture 3">
          <a:hlinkClick xmlns:r="http://schemas.openxmlformats.org/officeDocument/2006/relationships" r:id="rId1"/>
          <a:extLst>
            <a:ext uri="{FF2B5EF4-FFF2-40B4-BE49-F238E27FC236}">
              <a16:creationId xmlns:a16="http://schemas.microsoft.com/office/drawing/2014/main" id="{1ED84796-3714-4499-9EE9-F8D74E61DA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7148" y="5244352"/>
          <a:ext cx="1009290"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114300</xdr:rowOff>
    </xdr:from>
    <xdr:to>
      <xdr:col>0</xdr:col>
      <xdr:colOff>1009290</xdr:colOff>
      <xdr:row>23</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8857F81F-38F8-46C0-8C5B-53EE9D7284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52950"/>
          <a:ext cx="1009290"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84666</xdr:rowOff>
    </xdr:from>
    <xdr:to>
      <xdr:col>0</xdr:col>
      <xdr:colOff>1009290</xdr:colOff>
      <xdr:row>23</xdr:row>
      <xdr:rowOff>65616</xdr:rowOff>
    </xdr:to>
    <xdr:pic>
      <xdr:nvPicPr>
        <xdr:cNvPr id="4" name="Picture 3">
          <a:extLst>
            <a:ext uri="{FF2B5EF4-FFF2-40B4-BE49-F238E27FC236}">
              <a16:creationId xmlns:a16="http://schemas.microsoft.com/office/drawing/2014/main" id="{B910C543-C892-4B22-A56A-41C548B0E9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96833"/>
          <a:ext cx="1009290"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33618</xdr:colOff>
      <xdr:row>22</xdr:row>
      <xdr:rowOff>78441</xdr:rowOff>
    </xdr:from>
    <xdr:to>
      <xdr:col>6</xdr:col>
      <xdr:colOff>437790</xdr:colOff>
      <xdr:row>25</xdr:row>
      <xdr:rowOff>227479</xdr:rowOff>
    </xdr:to>
    <xdr:pic>
      <xdr:nvPicPr>
        <xdr:cNvPr id="2" name="Picture 1">
          <a:hlinkClick xmlns:r="http://schemas.openxmlformats.org/officeDocument/2006/relationships" r:id="rId1"/>
          <a:extLst>
            <a:ext uri="{FF2B5EF4-FFF2-40B4-BE49-F238E27FC236}">
              <a16:creationId xmlns:a16="http://schemas.microsoft.com/office/drawing/2014/main" id="{3C8A66B9-7CBB-496B-9F2C-C33787C08D9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29618" y="5012391"/>
          <a:ext cx="1013772" cy="7395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16668</xdr:colOff>
      <xdr:row>22</xdr:row>
      <xdr:rowOff>2381</xdr:rowOff>
    </xdr:from>
    <xdr:to>
      <xdr:col>6</xdr:col>
      <xdr:colOff>365142</xdr:colOff>
      <xdr:row>25</xdr:row>
      <xdr:rowOff>116682</xdr:rowOff>
    </xdr:to>
    <xdr:pic>
      <xdr:nvPicPr>
        <xdr:cNvPr id="2" name="Picture 1">
          <a:hlinkClick xmlns:r="http://schemas.openxmlformats.org/officeDocument/2006/relationships" r:id="rId1"/>
          <a:extLst>
            <a:ext uri="{FF2B5EF4-FFF2-40B4-BE49-F238E27FC236}">
              <a16:creationId xmlns:a16="http://schemas.microsoft.com/office/drawing/2014/main" id="{7B0EE61A-1F4E-4C18-AAC3-EBBA31B657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12668" y="4850606"/>
          <a:ext cx="958074" cy="7048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16668</xdr:colOff>
      <xdr:row>22</xdr:row>
      <xdr:rowOff>2381</xdr:rowOff>
    </xdr:from>
    <xdr:to>
      <xdr:col>6</xdr:col>
      <xdr:colOff>365142</xdr:colOff>
      <xdr:row>25</xdr:row>
      <xdr:rowOff>116682</xdr:rowOff>
    </xdr:to>
    <xdr:pic>
      <xdr:nvPicPr>
        <xdr:cNvPr id="2" name="Picture 1">
          <a:hlinkClick xmlns:r="http://schemas.openxmlformats.org/officeDocument/2006/relationships" r:id="rId1"/>
          <a:extLst>
            <a:ext uri="{FF2B5EF4-FFF2-40B4-BE49-F238E27FC236}">
              <a16:creationId xmlns:a16="http://schemas.microsoft.com/office/drawing/2014/main" id="{E7614F0F-1242-4A86-A492-FB4E0E04CE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12668" y="4841081"/>
          <a:ext cx="958074" cy="7048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847726</xdr:colOff>
      <xdr:row>116</xdr:row>
      <xdr:rowOff>38100</xdr:rowOff>
    </xdr:from>
    <xdr:to>
      <xdr:col>3</xdr:col>
      <xdr:colOff>1857016</xdr:colOff>
      <xdr:row>120</xdr:row>
      <xdr:rowOff>19050</xdr:rowOff>
    </xdr:to>
    <xdr:pic>
      <xdr:nvPicPr>
        <xdr:cNvPr id="4" name="Picture 3">
          <a:hlinkClick xmlns:r="http://schemas.openxmlformats.org/officeDocument/2006/relationships" r:id="rId1"/>
          <a:extLst>
            <a:ext uri="{FF2B5EF4-FFF2-40B4-BE49-F238E27FC236}">
              <a16:creationId xmlns:a16="http://schemas.microsoft.com/office/drawing/2014/main" id="{639E0153-58A6-469B-895C-B23C3C62F5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1326" y="32775525"/>
          <a:ext cx="1009290" cy="742950"/>
        </a:xfrm>
        <a:prstGeom prst="rect">
          <a:avLst/>
        </a:prstGeom>
      </xdr:spPr>
    </xdr:pic>
    <xdr:clientData/>
  </xdr:twoCellAnchor>
  <xdr:twoCellAnchor editAs="oneCell">
    <xdr:from>
      <xdr:col>5</xdr:col>
      <xdr:colOff>149600</xdr:colOff>
      <xdr:row>0</xdr:row>
      <xdr:rowOff>19049</xdr:rowOff>
    </xdr:from>
    <xdr:to>
      <xdr:col>6</xdr:col>
      <xdr:colOff>1390650</xdr:colOff>
      <xdr:row>3</xdr:row>
      <xdr:rowOff>19049</xdr:rowOff>
    </xdr:to>
    <xdr:pic>
      <xdr:nvPicPr>
        <xdr:cNvPr id="6" name="Picture 5">
          <a:extLst>
            <a:ext uri="{FF2B5EF4-FFF2-40B4-BE49-F238E27FC236}">
              <a16:creationId xmlns:a16="http://schemas.microsoft.com/office/drawing/2014/main" id="{35C0FC1A-C371-4042-B6A3-2095DAF8DD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60300" y="19049"/>
          <a:ext cx="2393575" cy="847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quickbooks.com.pk/" TargetMode="External"/><Relationship Id="rId1" Type="http://schemas.openxmlformats.org/officeDocument/2006/relationships/hyperlink" Target="http://www.finantax.ne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quickbooks.com.pk/" TargetMode="External"/><Relationship Id="rId1" Type="http://schemas.openxmlformats.org/officeDocument/2006/relationships/hyperlink" Target="http://www.finantax.ne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www.finantax.net/" TargetMode="External"/><Relationship Id="rId2" Type="http://schemas.openxmlformats.org/officeDocument/2006/relationships/hyperlink" Target="http://www.youtube.com/AccountingPro" TargetMode="External"/><Relationship Id="rId1" Type="http://schemas.openxmlformats.org/officeDocument/2006/relationships/hyperlink" Target="http://www.finantax.net/"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AQ41"/>
  <sheetViews>
    <sheetView tabSelected="1" zoomScale="90" zoomScaleNormal="90" workbookViewId="0">
      <selection activeCell="D7" sqref="D7"/>
    </sheetView>
  </sheetViews>
  <sheetFormatPr defaultRowHeight="15" x14ac:dyDescent="0.25"/>
  <cols>
    <col min="1" max="1" width="23" style="1" customWidth="1"/>
    <col min="2" max="2" width="31" style="1" customWidth="1"/>
    <col min="3" max="3" width="19.28515625" style="1" customWidth="1"/>
    <col min="4" max="4" width="18.7109375" style="1" customWidth="1"/>
    <col min="5" max="5" width="11.140625" style="1" customWidth="1"/>
    <col min="6" max="7" width="9.140625" style="1"/>
    <col min="8" max="8" width="11.28515625" style="1" customWidth="1"/>
    <col min="9" max="9" width="10.5703125" style="1" customWidth="1"/>
    <col min="10" max="10" width="9.140625" style="1"/>
    <col min="11" max="11" width="11.140625" style="1" customWidth="1"/>
    <col min="12" max="12" width="2.28515625" style="1" customWidth="1"/>
    <col min="13" max="13" width="9.140625" style="1"/>
    <col min="14" max="17" width="9.140625" style="1" customWidth="1"/>
    <col min="18" max="18" width="17.42578125" style="1" hidden="1" customWidth="1"/>
    <col min="19" max="21" width="25.85546875" style="1" hidden="1" customWidth="1"/>
    <col min="22" max="32" width="9.140625" style="1" customWidth="1"/>
    <col min="33" max="16384" width="9.140625" style="1"/>
  </cols>
  <sheetData>
    <row r="1" spans="1:21" ht="15.75" x14ac:dyDescent="0.25">
      <c r="A1" s="337" t="s">
        <v>0</v>
      </c>
      <c r="B1" s="338"/>
      <c r="C1" s="338"/>
      <c r="D1" s="338"/>
      <c r="E1" s="338"/>
      <c r="F1" s="338"/>
      <c r="G1" s="338"/>
      <c r="H1" s="338"/>
      <c r="I1" s="338"/>
      <c r="J1" s="338"/>
      <c r="K1" s="338"/>
      <c r="L1" s="339"/>
    </row>
    <row r="2" spans="1:21" ht="15.75" x14ac:dyDescent="0.25">
      <c r="A2" s="337" t="s">
        <v>50</v>
      </c>
      <c r="B2" s="338"/>
      <c r="C2" s="338"/>
      <c r="D2" s="338"/>
      <c r="E2" s="338"/>
      <c r="F2" s="338"/>
      <c r="G2" s="338"/>
      <c r="H2" s="338"/>
      <c r="I2" s="338"/>
      <c r="J2" s="338"/>
      <c r="K2" s="338"/>
      <c r="L2" s="339"/>
    </row>
    <row r="3" spans="1:21" ht="15.75" x14ac:dyDescent="0.25">
      <c r="A3" s="340" t="s">
        <v>175</v>
      </c>
      <c r="B3" s="341"/>
      <c r="C3" s="341"/>
      <c r="D3" s="341"/>
      <c r="E3" s="341"/>
      <c r="F3" s="341"/>
      <c r="G3" s="341"/>
      <c r="H3" s="341"/>
      <c r="I3" s="341"/>
      <c r="J3" s="341"/>
      <c r="K3" s="341"/>
      <c r="L3" s="342"/>
    </row>
    <row r="4" spans="1:21" ht="15.75" x14ac:dyDescent="0.25">
      <c r="A4" s="42"/>
      <c r="B4" s="2"/>
      <c r="C4" s="2"/>
      <c r="D4" s="2"/>
      <c r="E4" s="2"/>
      <c r="F4" s="2"/>
      <c r="G4" s="2"/>
      <c r="H4" s="2"/>
      <c r="I4" s="2"/>
      <c r="J4" s="2"/>
      <c r="K4" s="2"/>
      <c r="L4" s="245"/>
    </row>
    <row r="5" spans="1:21" ht="15.75" x14ac:dyDescent="0.25">
      <c r="A5" s="43"/>
      <c r="B5" s="19"/>
      <c r="C5" s="19"/>
      <c r="D5" s="19"/>
      <c r="E5" s="19"/>
      <c r="F5" s="364" t="s">
        <v>200</v>
      </c>
      <c r="G5" s="364"/>
      <c r="H5" s="364"/>
      <c r="I5" s="364"/>
      <c r="J5" s="364"/>
      <c r="K5" s="364"/>
      <c r="L5" s="37"/>
      <c r="M5" s="214"/>
    </row>
    <row r="6" spans="1:21" ht="37.5" customHeight="1" x14ac:dyDescent="0.25">
      <c r="A6" s="43"/>
      <c r="B6" s="343" t="s">
        <v>174</v>
      </c>
      <c r="C6" s="344" t="s">
        <v>6</v>
      </c>
      <c r="D6" s="343" t="s">
        <v>2</v>
      </c>
      <c r="E6" s="19"/>
      <c r="F6" s="362" t="s">
        <v>212</v>
      </c>
      <c r="G6" s="363"/>
      <c r="H6" s="362" t="s">
        <v>273</v>
      </c>
      <c r="I6" s="363"/>
      <c r="J6" s="362" t="s">
        <v>213</v>
      </c>
      <c r="K6" s="363"/>
      <c r="L6" s="38"/>
      <c r="N6" s="19"/>
      <c r="O6" s="19"/>
      <c r="S6" s="3" t="s">
        <v>1</v>
      </c>
      <c r="T6" s="4" t="s">
        <v>6</v>
      </c>
      <c r="U6" s="3" t="s">
        <v>2</v>
      </c>
    </row>
    <row r="7" spans="1:21" ht="15.75" x14ac:dyDescent="0.25">
      <c r="A7" s="257" t="s">
        <v>182</v>
      </c>
      <c r="B7" s="239">
        <v>115000</v>
      </c>
      <c r="C7" s="239">
        <v>6</v>
      </c>
      <c r="D7" s="235">
        <f>+B7*C7</f>
        <v>690000</v>
      </c>
      <c r="E7" s="19"/>
      <c r="F7" s="356" t="s">
        <v>186</v>
      </c>
      <c r="G7" s="357"/>
      <c r="H7" s="318">
        <f>'SALARY TAX-2021-22'!D18</f>
        <v>66500</v>
      </c>
      <c r="I7" s="319">
        <f>$D$19</f>
        <v>60625</v>
      </c>
      <c r="J7" s="318">
        <f>I7-H7</f>
        <v>-5875</v>
      </c>
      <c r="K7" s="320" t="str">
        <f>IF(J7&lt;0,"was higher tax",IF(J7=0,"no change","was lower tax"))</f>
        <v>was higher tax</v>
      </c>
      <c r="L7" s="38"/>
      <c r="N7" s="19"/>
      <c r="O7" s="19"/>
      <c r="R7" s="1" t="s">
        <v>9</v>
      </c>
      <c r="S7" s="6">
        <f>B7</f>
        <v>115000</v>
      </c>
      <c r="T7" s="7">
        <f>IF(C11&lt;12,C11,12)</f>
        <v>12</v>
      </c>
      <c r="U7" s="7">
        <f>+S7*T7</f>
        <v>1380000</v>
      </c>
    </row>
    <row r="8" spans="1:21" ht="15.75" x14ac:dyDescent="0.25">
      <c r="A8" s="257" t="s">
        <v>180</v>
      </c>
      <c r="B8" s="239">
        <v>138000</v>
      </c>
      <c r="C8" s="252">
        <f>IF(B8&gt;0,12-C7,0)</f>
        <v>6</v>
      </c>
      <c r="D8" s="236">
        <f>+B8*C8</f>
        <v>828000</v>
      </c>
      <c r="E8" s="19"/>
      <c r="F8" s="356" t="s">
        <v>187</v>
      </c>
      <c r="G8" s="357"/>
      <c r="H8" s="318">
        <f>H7</f>
        <v>66500</v>
      </c>
      <c r="I8" s="319">
        <f t="shared" ref="I8:I11" si="0">$D$19</f>
        <v>60625</v>
      </c>
      <c r="J8" s="318">
        <f t="shared" ref="J8:J11" si="1">I8-H8</f>
        <v>-5875</v>
      </c>
      <c r="K8" s="320" t="str">
        <f t="shared" ref="K8:K11" si="2">IF(J8&lt;0,"was higher tax",IF(J8=0,"no change","was lower tax"))</f>
        <v>was higher tax</v>
      </c>
      <c r="L8" s="38"/>
      <c r="N8" s="19"/>
      <c r="O8" s="19"/>
      <c r="R8" s="348" t="s">
        <v>19</v>
      </c>
      <c r="S8" s="6"/>
      <c r="T8" s="8"/>
      <c r="U8" s="7"/>
    </row>
    <row r="9" spans="1:21" ht="15.75" x14ac:dyDescent="0.25">
      <c r="A9" s="257" t="s">
        <v>181</v>
      </c>
      <c r="B9" s="239">
        <v>47000</v>
      </c>
      <c r="C9" s="8">
        <v>0</v>
      </c>
      <c r="D9" s="236">
        <f>+B9</f>
        <v>47000</v>
      </c>
      <c r="E9" s="19"/>
      <c r="F9" s="356" t="s">
        <v>188</v>
      </c>
      <c r="G9" s="357"/>
      <c r="H9" s="318">
        <f>H8</f>
        <v>66500</v>
      </c>
      <c r="I9" s="319">
        <f t="shared" si="0"/>
        <v>60625</v>
      </c>
      <c r="J9" s="318">
        <f t="shared" si="1"/>
        <v>-5875</v>
      </c>
      <c r="K9" s="320" t="str">
        <f t="shared" si="2"/>
        <v>was higher tax</v>
      </c>
      <c r="L9" s="38"/>
      <c r="N9" s="19"/>
      <c r="O9" s="19"/>
      <c r="R9" s="348"/>
      <c r="S9" s="6"/>
      <c r="T9" s="8"/>
      <c r="U9" s="7"/>
    </row>
    <row r="10" spans="1:21" x14ac:dyDescent="0.25">
      <c r="A10" s="76"/>
      <c r="B10" s="345"/>
      <c r="C10" s="346"/>
      <c r="D10" s="347"/>
      <c r="E10" s="19"/>
      <c r="F10" s="356" t="s">
        <v>189</v>
      </c>
      <c r="G10" s="357"/>
      <c r="H10" s="318">
        <f>'SALARY TAX-2018-19'!D18</f>
        <v>18250</v>
      </c>
      <c r="I10" s="319">
        <f t="shared" si="0"/>
        <v>60625</v>
      </c>
      <c r="J10" s="318">
        <f t="shared" si="1"/>
        <v>42375</v>
      </c>
      <c r="K10" s="320" t="str">
        <f t="shared" si="2"/>
        <v>was lower tax</v>
      </c>
      <c r="L10" s="38"/>
      <c r="N10" s="19"/>
      <c r="O10" s="19"/>
      <c r="R10" s="348"/>
      <c r="S10" s="345"/>
      <c r="T10" s="346"/>
      <c r="U10" s="347"/>
    </row>
    <row r="11" spans="1:21" ht="23.25" customHeight="1" x14ac:dyDescent="0.25">
      <c r="A11" s="43"/>
      <c r="B11" s="237"/>
      <c r="C11" s="238">
        <f>SUM(C7:C10)</f>
        <v>12</v>
      </c>
      <c r="D11" s="238">
        <f>SUM(D7:D10)</f>
        <v>1565000</v>
      </c>
      <c r="E11" s="19"/>
      <c r="F11" s="356" t="s">
        <v>190</v>
      </c>
      <c r="G11" s="357"/>
      <c r="H11" s="318">
        <f>'Salary Tax Calculator-2017-18'!D18</f>
        <v>101750</v>
      </c>
      <c r="I11" s="319">
        <f t="shared" si="0"/>
        <v>60625</v>
      </c>
      <c r="J11" s="318">
        <f t="shared" si="1"/>
        <v>-41125</v>
      </c>
      <c r="K11" s="320" t="str">
        <f t="shared" si="2"/>
        <v>was higher tax</v>
      </c>
      <c r="L11" s="38"/>
      <c r="N11" s="19"/>
      <c r="O11" s="19"/>
      <c r="S11" s="9"/>
      <c r="T11" s="9">
        <f>SUM(T7:T10)</f>
        <v>12</v>
      </c>
      <c r="U11" s="9">
        <f>SUM(U7:U10)</f>
        <v>1380000</v>
      </c>
    </row>
    <row r="12" spans="1:21" x14ac:dyDescent="0.25">
      <c r="A12" s="43"/>
      <c r="B12" s="19"/>
      <c r="C12" s="19"/>
      <c r="D12" s="19"/>
      <c r="E12" s="19"/>
      <c r="F12" s="28"/>
      <c r="G12" s="28"/>
      <c r="H12" s="28"/>
      <c r="I12" s="28"/>
      <c r="J12" s="28"/>
      <c r="K12" s="28"/>
      <c r="L12" s="38"/>
      <c r="N12" s="19"/>
      <c r="O12" s="19"/>
    </row>
    <row r="13" spans="1:21" x14ac:dyDescent="0.25">
      <c r="A13" s="43"/>
      <c r="B13" s="29" t="s">
        <v>20</v>
      </c>
      <c r="C13" s="30"/>
      <c r="D13" s="30"/>
      <c r="E13" s="19"/>
      <c r="F13" s="241"/>
      <c r="G13" s="31"/>
      <c r="H13" s="31"/>
      <c r="I13" s="31"/>
      <c r="J13" s="31"/>
      <c r="K13" s="31"/>
      <c r="L13" s="39"/>
      <c r="N13" s="19"/>
      <c r="O13" s="19"/>
      <c r="S13" s="10" t="s">
        <v>12</v>
      </c>
      <c r="T13" s="11"/>
      <c r="U13" s="11"/>
    </row>
    <row r="14" spans="1:21" x14ac:dyDescent="0.25">
      <c r="A14" s="43"/>
      <c r="B14" s="32" t="s">
        <v>4</v>
      </c>
      <c r="C14" s="19"/>
      <c r="D14" s="33">
        <f>VLOOKUP(D11,$B$35:$E$41,3)</f>
        <v>15000</v>
      </c>
      <c r="E14" s="19"/>
      <c r="F14" s="12"/>
      <c r="G14" s="12"/>
      <c r="H14" s="12"/>
      <c r="I14" s="12"/>
      <c r="J14" s="12"/>
      <c r="K14" s="12"/>
      <c r="L14" s="37"/>
      <c r="N14" s="19"/>
      <c r="O14" s="19"/>
      <c r="S14" s="5" t="s">
        <v>4</v>
      </c>
      <c r="U14" s="13">
        <f>VLOOKUP(U11,$B$35:$E$41,3)</f>
        <v>15000</v>
      </c>
    </row>
    <row r="15" spans="1:21" x14ac:dyDescent="0.25">
      <c r="A15" s="43"/>
      <c r="B15" s="19" t="s">
        <v>11</v>
      </c>
      <c r="C15" s="34">
        <f>IF($D$11&gt;$B$41,C40,IF(ISNA(VLOOKUP($D$11,$C$35:$C$41,1)),0,VLOOKUP($D$11,$C$35:$C$41,1)))</f>
        <v>1200000.1000000001</v>
      </c>
      <c r="D15" s="34"/>
      <c r="E15" s="19"/>
      <c r="F15" s="32" t="s">
        <v>7</v>
      </c>
      <c r="G15" s="19"/>
      <c r="H15" s="19"/>
      <c r="I15" s="19"/>
      <c r="J15" s="19"/>
      <c r="K15" s="19"/>
      <c r="L15" s="37"/>
      <c r="N15" s="19"/>
      <c r="O15" s="19"/>
      <c r="S15" s="1" t="s">
        <v>11</v>
      </c>
      <c r="T15" s="14">
        <f>IF(U11&gt;$B$41,C40,IF(ISNA(VLOOKUP(U11,$C$35:$C$41,1)),0,VLOOKUP(U11,$C$35:$C$41,1)))</f>
        <v>1200000.1000000001</v>
      </c>
      <c r="U15" s="14"/>
    </row>
    <row r="16" spans="1:21" ht="31.5" customHeight="1" x14ac:dyDescent="0.25">
      <c r="A16" s="43"/>
      <c r="B16" s="35" t="s">
        <v>176</v>
      </c>
      <c r="C16" s="36">
        <f>+$D$11-$C$15</f>
        <v>364999.89999999991</v>
      </c>
      <c r="D16" s="19"/>
      <c r="E16" s="19"/>
      <c r="F16" s="32" t="s">
        <v>16</v>
      </c>
      <c r="G16" s="19"/>
      <c r="H16" s="19"/>
      <c r="I16" s="19"/>
      <c r="J16" s="19"/>
      <c r="K16" s="19"/>
      <c r="L16" s="37"/>
      <c r="S16" s="15" t="s">
        <v>10</v>
      </c>
      <c r="T16" s="16">
        <f>+U11-T15</f>
        <v>179999.89999999991</v>
      </c>
    </row>
    <row r="17" spans="1:43" ht="15" customHeight="1" x14ac:dyDescent="0.25">
      <c r="A17" s="43"/>
      <c r="B17" s="155" t="s">
        <v>13</v>
      </c>
      <c r="C17" s="164">
        <f>IF($D$11&gt;$C$15,VLOOKUP($D$11,$B$35:$E$41,4))</f>
        <v>0.125</v>
      </c>
      <c r="D17" s="33">
        <f>ROUND(C16*C17,0)</f>
        <v>45625</v>
      </c>
      <c r="E17" s="19"/>
      <c r="F17" s="349" t="s">
        <v>17</v>
      </c>
      <c r="G17" s="349"/>
      <c r="H17" s="349"/>
      <c r="I17" s="349"/>
      <c r="J17" s="349"/>
      <c r="K17" s="349"/>
      <c r="L17" s="350"/>
      <c r="S17" s="5" t="s">
        <v>13</v>
      </c>
      <c r="T17" s="240">
        <f>IF(U11&gt;T15,VLOOKUP(U11,$B$35:$E$41,4))</f>
        <v>0.125</v>
      </c>
      <c r="U17" s="13">
        <f>ROUND(T16*T17,0)</f>
        <v>22500</v>
      </c>
    </row>
    <row r="18" spans="1:43" ht="15.75" thickBot="1" x14ac:dyDescent="0.3">
      <c r="A18" s="43"/>
      <c r="B18" s="19"/>
      <c r="C18" s="19"/>
      <c r="D18" s="19"/>
      <c r="E18" s="19"/>
      <c r="F18" s="19" t="s">
        <v>26</v>
      </c>
      <c r="G18" s="19"/>
      <c r="H18" s="19"/>
      <c r="I18" s="19"/>
      <c r="J18" s="19"/>
      <c r="K18" s="19"/>
      <c r="L18" s="37"/>
    </row>
    <row r="19" spans="1:43" ht="19.5" thickBot="1" x14ac:dyDescent="0.35">
      <c r="A19" s="43"/>
      <c r="B19" s="358" t="s">
        <v>14</v>
      </c>
      <c r="C19" s="359"/>
      <c r="D19" s="160">
        <f>+D14+D17</f>
        <v>60625</v>
      </c>
      <c r="E19" s="19"/>
      <c r="F19" s="19" t="s">
        <v>18</v>
      </c>
      <c r="G19" s="19"/>
      <c r="H19" s="19"/>
      <c r="I19" s="19"/>
      <c r="J19" s="19"/>
      <c r="K19" s="19"/>
      <c r="L19" s="37"/>
      <c r="S19" s="5" t="s">
        <v>14</v>
      </c>
      <c r="U19" s="17">
        <f>+U14+U17</f>
        <v>37500</v>
      </c>
    </row>
    <row r="20" spans="1:43" s="19" customFormat="1" x14ac:dyDescent="0.25">
      <c r="A20" s="43"/>
      <c r="B20" s="32"/>
      <c r="D20" s="157"/>
      <c r="F20" s="242" t="s">
        <v>8</v>
      </c>
      <c r="L20" s="37"/>
      <c r="S20" s="20"/>
      <c r="U20" s="157"/>
      <c r="AQ20" s="1"/>
    </row>
    <row r="21" spans="1:43" x14ac:dyDescent="0.25">
      <c r="A21" s="43"/>
      <c r="B21" s="19"/>
      <c r="C21" s="19"/>
      <c r="D21" s="19"/>
      <c r="E21" s="19"/>
      <c r="F21" s="243" t="s">
        <v>146</v>
      </c>
      <c r="G21" s="19"/>
      <c r="H21" s="19"/>
      <c r="I21" s="19"/>
      <c r="J21" s="19"/>
      <c r="K21" s="19"/>
      <c r="L21" s="37"/>
    </row>
    <row r="22" spans="1:43" x14ac:dyDescent="0.25">
      <c r="A22" s="43"/>
      <c r="B22" s="162" t="s">
        <v>24</v>
      </c>
      <c r="C22" s="163"/>
      <c r="D22" s="163"/>
      <c r="E22" s="19"/>
      <c r="F22" s="19"/>
      <c r="G22" s="19"/>
      <c r="H22" s="19"/>
      <c r="I22" s="19"/>
      <c r="J22" s="19"/>
      <c r="K22" s="19"/>
      <c r="L22" s="37"/>
    </row>
    <row r="23" spans="1:43" x14ac:dyDescent="0.25">
      <c r="A23" s="43"/>
      <c r="B23" s="247" t="s">
        <v>177</v>
      </c>
      <c r="C23" s="248"/>
      <c r="D23" s="249">
        <f>U19</f>
        <v>37500</v>
      </c>
      <c r="E23" s="19"/>
      <c r="F23" s="244" t="s">
        <v>59</v>
      </c>
      <c r="G23" s="19"/>
      <c r="H23" s="19"/>
      <c r="I23" s="19"/>
      <c r="J23" s="19"/>
      <c r="K23" s="19"/>
      <c r="L23" s="37"/>
    </row>
    <row r="24" spans="1:43" x14ac:dyDescent="0.25">
      <c r="A24" s="43"/>
      <c r="B24" s="250" t="s">
        <v>183</v>
      </c>
      <c r="C24" s="250"/>
      <c r="D24" s="251">
        <f>+D19</f>
        <v>60625</v>
      </c>
      <c r="E24" s="19"/>
      <c r="F24" s="19"/>
      <c r="G24" s="19"/>
      <c r="H24" s="19"/>
      <c r="I24" s="19"/>
      <c r="J24" s="19"/>
      <c r="K24" s="19"/>
      <c r="L24" s="37"/>
    </row>
    <row r="25" spans="1:43" ht="15.75" thickBot="1" x14ac:dyDescent="0.3">
      <c r="A25" s="43"/>
      <c r="B25" s="255" t="s">
        <v>178</v>
      </c>
      <c r="C25" s="255"/>
      <c r="D25" s="256">
        <f>ROUND(IF(C8&gt;0,(D23/12*$C$7),0),0)</f>
        <v>18750</v>
      </c>
      <c r="E25" s="19"/>
      <c r="F25" s="19"/>
      <c r="G25" s="19"/>
      <c r="H25" s="19"/>
      <c r="I25" s="19"/>
      <c r="J25" s="19"/>
      <c r="K25" s="19"/>
      <c r="L25" s="37"/>
    </row>
    <row r="26" spans="1:43" ht="15.75" thickBot="1" x14ac:dyDescent="0.3">
      <c r="A26" s="43"/>
      <c r="B26" s="354" t="s">
        <v>184</v>
      </c>
      <c r="C26" s="355"/>
      <c r="D26" s="18">
        <f>IF((D24-D25)&lt;0,D25+D24-D25,(D24-D25))</f>
        <v>41875</v>
      </c>
      <c r="E26" s="19"/>
      <c r="F26" s="19"/>
      <c r="G26" s="19"/>
      <c r="H26" s="19"/>
      <c r="I26" s="19"/>
      <c r="J26" s="19"/>
      <c r="K26" s="19"/>
      <c r="L26" s="37"/>
    </row>
    <row r="27" spans="1:43" ht="20.25" thickBot="1" x14ac:dyDescent="0.35">
      <c r="A27" s="43"/>
      <c r="B27" s="360" t="str">
        <f>IF(B8&gt;0,"Monthly tax deduction in remaining months","Monthly tax deduction")</f>
        <v>Monthly tax deduction in remaining months</v>
      </c>
      <c r="C27" s="361"/>
      <c r="D27" s="161">
        <f>IF(C8=0,D26/C7,D26/C8)</f>
        <v>6979.166666666667</v>
      </c>
      <c r="E27" s="19"/>
      <c r="F27" s="19"/>
      <c r="G27" s="19"/>
      <c r="H27" s="19"/>
      <c r="I27" s="19"/>
      <c r="J27" s="19"/>
      <c r="K27" s="19"/>
      <c r="L27" s="37"/>
    </row>
    <row r="28" spans="1:43" x14ac:dyDescent="0.25">
      <c r="A28" s="40"/>
      <c r="B28" s="12"/>
      <c r="C28" s="12"/>
      <c r="D28" s="12"/>
      <c r="E28" s="12"/>
      <c r="F28" s="246"/>
      <c r="G28" s="12"/>
      <c r="H28" s="12"/>
      <c r="I28" s="12"/>
      <c r="J28" s="12"/>
      <c r="K28" s="12"/>
      <c r="L28" s="41"/>
      <c r="M28" s="19"/>
    </row>
    <row r="29" spans="1:43" x14ac:dyDescent="0.25">
      <c r="A29" s="19"/>
      <c r="B29" s="19"/>
      <c r="C29" s="19"/>
      <c r="D29" s="19"/>
      <c r="E29" s="19"/>
      <c r="F29" s="19"/>
      <c r="G29" s="19"/>
      <c r="H29" s="19"/>
    </row>
    <row r="30" spans="1:43" x14ac:dyDescent="0.25">
      <c r="A30" s="19"/>
      <c r="B30" s="19"/>
      <c r="C30" s="19"/>
      <c r="D30" s="19"/>
      <c r="E30" s="19"/>
      <c r="F30" s="19"/>
      <c r="G30" s="19"/>
      <c r="H30" s="19"/>
    </row>
    <row r="31" spans="1:43" x14ac:dyDescent="0.25">
      <c r="A31" s="19"/>
      <c r="B31" s="19"/>
      <c r="C31" s="19"/>
      <c r="D31" s="19"/>
      <c r="E31" s="19"/>
      <c r="F31" s="19"/>
      <c r="G31" s="19"/>
      <c r="H31" s="19"/>
    </row>
    <row r="32" spans="1:43" x14ac:dyDescent="0.25">
      <c r="A32" s="19"/>
      <c r="B32" s="19"/>
      <c r="C32" s="19"/>
      <c r="D32" s="19"/>
      <c r="E32" s="19"/>
      <c r="G32" s="19"/>
      <c r="H32" s="19"/>
    </row>
    <row r="33" spans="1:23" ht="15" customHeight="1" x14ac:dyDescent="0.25">
      <c r="A33" s="351" t="s">
        <v>21</v>
      </c>
      <c r="B33" s="352"/>
      <c r="C33" s="352"/>
      <c r="D33" s="352"/>
      <c r="E33" s="353"/>
      <c r="G33" s="19"/>
      <c r="H33" s="19"/>
    </row>
    <row r="34" spans="1:23" s="21" customFormat="1" x14ac:dyDescent="0.25">
      <c r="A34" s="22" t="s">
        <v>3</v>
      </c>
      <c r="B34" s="23" t="s">
        <v>22</v>
      </c>
      <c r="C34" s="23" t="s">
        <v>23</v>
      </c>
      <c r="D34" s="23" t="s">
        <v>4</v>
      </c>
      <c r="E34" s="23" t="s">
        <v>5</v>
      </c>
      <c r="F34" s="1"/>
      <c r="G34" s="19"/>
      <c r="H34" s="19"/>
      <c r="I34" s="1"/>
      <c r="J34" s="1"/>
      <c r="K34" s="1"/>
      <c r="L34" s="1"/>
      <c r="M34" s="1"/>
      <c r="N34" s="1"/>
      <c r="O34" s="1"/>
      <c r="P34" s="1"/>
      <c r="Q34" s="1"/>
      <c r="R34" s="1"/>
      <c r="S34" s="1"/>
      <c r="T34" s="1"/>
      <c r="U34" s="1"/>
      <c r="V34" s="1"/>
      <c r="W34" s="1"/>
    </row>
    <row r="35" spans="1:23" s="21" customFormat="1" ht="15.75" x14ac:dyDescent="0.3">
      <c r="A35" s="24">
        <v>1</v>
      </c>
      <c r="B35" s="25">
        <v>0</v>
      </c>
      <c r="C35" s="25">
        <v>600000</v>
      </c>
      <c r="D35" s="8">
        <v>0</v>
      </c>
      <c r="E35" s="26">
        <v>0</v>
      </c>
      <c r="F35" s="1"/>
      <c r="G35" s="27"/>
      <c r="H35" s="27"/>
      <c r="I35" s="1"/>
      <c r="J35" s="1"/>
      <c r="K35" s="1"/>
      <c r="L35" s="1"/>
      <c r="M35" s="1"/>
      <c r="N35" s="1"/>
      <c r="O35" s="1"/>
      <c r="P35" s="1"/>
      <c r="Q35" s="1"/>
      <c r="R35" s="1"/>
      <c r="S35" s="1"/>
      <c r="T35" s="1"/>
      <c r="U35" s="1"/>
      <c r="V35" s="1"/>
      <c r="W35" s="1"/>
    </row>
    <row r="36" spans="1:23" s="21" customFormat="1" ht="15.75" x14ac:dyDescent="0.3">
      <c r="A36" s="24">
        <f t="shared" ref="A36:A41" si="3">+A35+1</f>
        <v>2</v>
      </c>
      <c r="B36" s="25">
        <f t="shared" ref="B36:B40" si="4">+C35+1-0.1</f>
        <v>600000.9</v>
      </c>
      <c r="C36" s="25">
        <v>1200000.1000000001</v>
      </c>
      <c r="D36" s="78">
        <v>0</v>
      </c>
      <c r="E36" s="77">
        <v>2.5000000000000001E-2</v>
      </c>
      <c r="F36" s="1"/>
      <c r="G36" s="19"/>
      <c r="H36" s="19"/>
      <c r="I36" s="1"/>
      <c r="J36" s="1"/>
      <c r="K36" s="1"/>
      <c r="L36" s="1"/>
      <c r="M36" s="1"/>
      <c r="N36" s="1"/>
      <c r="O36" s="1"/>
      <c r="P36" s="1"/>
      <c r="Q36" s="1"/>
      <c r="R36" s="1"/>
      <c r="S36" s="1"/>
      <c r="T36" s="1"/>
      <c r="U36" s="1"/>
      <c r="V36" s="1"/>
      <c r="W36" s="1"/>
    </row>
    <row r="37" spans="1:23" s="21" customFormat="1" ht="15.75" x14ac:dyDescent="0.3">
      <c r="A37" s="24">
        <f t="shared" si="3"/>
        <v>3</v>
      </c>
      <c r="B37" s="25">
        <f t="shared" si="4"/>
        <v>1200001</v>
      </c>
      <c r="C37" s="25">
        <v>2400000.1</v>
      </c>
      <c r="D37" s="78">
        <v>15000</v>
      </c>
      <c r="E37" s="77">
        <v>0.125</v>
      </c>
      <c r="F37" s="1"/>
      <c r="G37" s="19"/>
      <c r="H37" s="19"/>
      <c r="I37" s="1"/>
      <c r="J37" s="1"/>
      <c r="K37" s="1"/>
      <c r="L37" s="1"/>
      <c r="M37" s="1"/>
      <c r="N37" s="1"/>
      <c r="O37" s="1"/>
      <c r="P37" s="1"/>
      <c r="Q37" s="1"/>
      <c r="R37" s="1"/>
      <c r="S37" s="1"/>
      <c r="T37" s="1"/>
      <c r="U37" s="1"/>
      <c r="V37" s="1"/>
      <c r="W37" s="1"/>
    </row>
    <row r="38" spans="1:23" s="21" customFormat="1" ht="15.75" x14ac:dyDescent="0.3">
      <c r="A38" s="24">
        <f t="shared" si="3"/>
        <v>4</v>
      </c>
      <c r="B38" s="25">
        <f t="shared" si="4"/>
        <v>2400001</v>
      </c>
      <c r="C38" s="25">
        <v>3600000.1</v>
      </c>
      <c r="D38" s="78">
        <v>165000</v>
      </c>
      <c r="E38" s="77">
        <v>0.2</v>
      </c>
      <c r="F38" s="1"/>
      <c r="G38" s="19"/>
      <c r="H38" s="19"/>
      <c r="I38" s="1"/>
      <c r="J38" s="1"/>
      <c r="K38" s="1"/>
      <c r="L38" s="1"/>
      <c r="M38" s="1"/>
      <c r="N38" s="1"/>
      <c r="O38" s="1"/>
      <c r="P38" s="1"/>
      <c r="Q38" s="1"/>
      <c r="R38" s="1"/>
      <c r="S38" s="1"/>
      <c r="T38" s="1"/>
      <c r="U38" s="1"/>
      <c r="V38" s="1"/>
      <c r="W38" s="1"/>
    </row>
    <row r="39" spans="1:23" s="21" customFormat="1" ht="15.75" x14ac:dyDescent="0.3">
      <c r="A39" s="24">
        <f t="shared" si="3"/>
        <v>5</v>
      </c>
      <c r="B39" s="25">
        <f t="shared" si="4"/>
        <v>3600001</v>
      </c>
      <c r="C39" s="25">
        <v>6000000.0999999996</v>
      </c>
      <c r="D39" s="78">
        <v>405000</v>
      </c>
      <c r="E39" s="77">
        <v>0.25</v>
      </c>
      <c r="F39" s="1"/>
      <c r="G39" s="19"/>
      <c r="H39" s="19"/>
      <c r="I39" s="1"/>
      <c r="J39" s="1"/>
      <c r="K39" s="1"/>
      <c r="L39" s="1"/>
      <c r="M39" s="1"/>
      <c r="N39" s="1"/>
      <c r="O39" s="1"/>
      <c r="P39" s="1"/>
      <c r="Q39" s="1"/>
      <c r="R39" s="1"/>
      <c r="S39" s="1"/>
      <c r="T39" s="1"/>
      <c r="U39" s="1"/>
      <c r="V39" s="1"/>
      <c r="W39" s="1"/>
    </row>
    <row r="40" spans="1:23" s="21" customFormat="1" ht="15.75" x14ac:dyDescent="0.3">
      <c r="A40" s="24">
        <f t="shared" si="3"/>
        <v>6</v>
      </c>
      <c r="B40" s="25">
        <f t="shared" si="4"/>
        <v>6000001</v>
      </c>
      <c r="C40" s="25">
        <v>12000000.1</v>
      </c>
      <c r="D40" s="78">
        <v>1005000</v>
      </c>
      <c r="E40" s="77">
        <v>0.32500000000000001</v>
      </c>
      <c r="F40" s="1"/>
      <c r="G40" s="19"/>
      <c r="H40" s="19"/>
      <c r="I40" s="1"/>
      <c r="J40" s="1"/>
      <c r="K40" s="1"/>
      <c r="L40" s="1"/>
      <c r="M40" s="1"/>
      <c r="N40" s="1"/>
      <c r="O40" s="1"/>
      <c r="P40" s="1"/>
      <c r="Q40" s="1"/>
      <c r="R40" s="1"/>
      <c r="S40" s="1"/>
      <c r="T40" s="1"/>
      <c r="U40" s="1"/>
      <c r="V40" s="1"/>
      <c r="W40" s="1"/>
    </row>
    <row r="41" spans="1:23" s="21" customFormat="1" ht="15.75" x14ac:dyDescent="0.3">
      <c r="A41" s="24">
        <f t="shared" si="3"/>
        <v>7</v>
      </c>
      <c r="B41" s="25">
        <f>+C40+1-0.1</f>
        <v>12000001</v>
      </c>
      <c r="C41" s="25">
        <v>0</v>
      </c>
      <c r="D41" s="78">
        <v>2955000</v>
      </c>
      <c r="E41" s="77">
        <v>0.35</v>
      </c>
      <c r="F41" s="1"/>
      <c r="G41" s="19"/>
      <c r="H41" s="19"/>
      <c r="I41" s="1"/>
      <c r="J41" s="1"/>
      <c r="K41" s="1"/>
      <c r="L41" s="1"/>
      <c r="M41" s="1"/>
      <c r="N41" s="1"/>
      <c r="O41" s="1"/>
      <c r="P41" s="1"/>
      <c r="Q41" s="1"/>
      <c r="R41" s="1"/>
      <c r="S41" s="1"/>
      <c r="T41" s="1"/>
      <c r="U41" s="1"/>
      <c r="V41" s="1"/>
      <c r="W41" s="1"/>
    </row>
  </sheetData>
  <sheetProtection algorithmName="SHA-512" hashValue="40CV1uCZDi/nkLB9t2p3iX4VB5oRV0T9xRlWO/FDicvYjh5DuF9QYLLYXkqZfrSb63E4Ok/RMmMRChmRk1Dkng==" saltValue="F4heOtmhusOM9sSUUbgqBw==" spinCount="100000" sheet="1" selectLockedCells="1"/>
  <mergeCells count="17">
    <mergeCell ref="F6:G6"/>
    <mergeCell ref="H6:I6"/>
    <mergeCell ref="J6:K6"/>
    <mergeCell ref="F5:K5"/>
    <mergeCell ref="F7:G7"/>
    <mergeCell ref="S10:U10"/>
    <mergeCell ref="R8:R10"/>
    <mergeCell ref="F17:L17"/>
    <mergeCell ref="A33:E33"/>
    <mergeCell ref="B26:C26"/>
    <mergeCell ref="F10:G10"/>
    <mergeCell ref="F11:G11"/>
    <mergeCell ref="F9:G9"/>
    <mergeCell ref="F8:G8"/>
    <mergeCell ref="B19:C19"/>
    <mergeCell ref="B10:D10"/>
    <mergeCell ref="B27:C27"/>
  </mergeCells>
  <conditionalFormatting sqref="K7:K11">
    <cfRule type="containsText" dxfId="2" priority="2" operator="containsText" text="was lower tax">
      <formula>NOT(ISERROR(SEARCH("was lower tax",K7)))</formula>
    </cfRule>
    <cfRule type="cellIs" dxfId="1" priority="3" operator="equal">
      <formula>"""was lower tax"""</formula>
    </cfRule>
  </conditionalFormatting>
  <conditionalFormatting sqref="J7:J11">
    <cfRule type="cellIs" dxfId="0" priority="1" operator="lessThan">
      <formula>0</formula>
    </cfRule>
  </conditionalFormatting>
  <dataValidations count="12">
    <dataValidation allowBlank="1" showInputMessage="1" showErrorMessage="1" promptTitle="FinanTax Consulting:" prompt="use this row if there is any salary review during the period. Insert new salary after review and remaining months." sqref="R8:R9" xr:uid="{00000000-0002-0000-0000-000000000000}"/>
    <dataValidation allowBlank="1" showInputMessage="1" showErrorMessage="1" promptTitle="FinanTax Consulting:" prompt="Insert Monthly Salary, Including all benefits." sqref="R7" xr:uid="{00000000-0002-0000-0000-000001000000}"/>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7" xr:uid="{00000000-0002-0000-0000-000002000000}"/>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T9" xr:uid="{00000000-0002-0000-0000-000003000000}"/>
    <dataValidation allowBlank="1" showInputMessage="1" showErrorMessage="1" promptTitle="FinanTax Consulting:" prompt="use this row if there is any salary increament during the period. Insert new salary after increament and remaining months." sqref="A10" xr:uid="{00000000-0002-0000-0000-000004000000}"/>
    <dataValidation allowBlank="1" showInputMessage="1" showErrorMessage="1" promptTitle="FinanTax Consulting:" prompt="Use this row if there is any other benefit paid during the period, for example 13th salary, performance or sales bonus etc." sqref="A9" xr:uid="{0A32F277-2A1A-42B1-845D-EAE4C603F973}"/>
    <dataValidation allowBlank="1" showInputMessage="1" showErrorMessage="1" promptTitle="FinanTax Consulting:" prompt="Use this section if there is any salary increament during the period. For example if in first 6 months salary was paid @ of Rs. 50,000/-month and salary reviewed to Rs. 55,000/- month. Write Reviewed salary in this section. Select 6 months in first row." sqref="A8" xr:uid="{774224F9-6B10-4910-AC28-1924BC81FB9A}"/>
    <dataValidation allowBlank="1" showInputMessage="1" showErrorMessage="1" promptTitle="FinanTax Consulting" prompt="Use this section to add monthly gross pay at the start of tax year." sqref="A7" xr:uid="{7827DB24-3171-42C7-8BAA-BDCB2D0A41EB}"/>
    <dataValidation allowBlank="1" showInputMessage="1" showErrorMessage="1" promptTitle="FinanTax Consulting" prompt="Add months before any review, i.e., if an employee gets 50,000 from July to Dec and then 55,000 from onwards, add 6 months here." sqref="C7" xr:uid="{B487EBB7-A031-4F64-9750-A7643BDAFC62}"/>
    <dataValidation allowBlank="1" showInputMessage="1" showErrorMessage="1" promptTitle="Monthly Pay" prompt="Use this section to add monthly gross pay at the start of tax year." sqref="B7" xr:uid="{119481BF-208F-4311-B323-689B9B0A628C}"/>
    <dataValidation allowBlank="1" showInputMessage="1" showErrorMessage="1" promptTitle="Reviewed Pay" prompt="Use this section if there is any salary increament during the period. For example if in first 6 months salary was paid @ of Rs. 50,000/-month and salary reviewed to Rs. 55,000/- month. Write Reviewed salary in this section. Select 6 months in first row." sqref="B8" xr:uid="{5A2B8149-E765-4961-BB87-497C5C1930C4}"/>
    <dataValidation allowBlank="1" showInputMessage="1" showErrorMessage="1" promptTitle="Any other benefit(s)" prompt="Use this row if there is any other benefit paid during the period, for example 13th salary, performance or sales bonus etc." sqref="B9" xr:uid="{99205523-0B06-4A11-B8CD-5F2BA219CAD6}"/>
  </dataValidations>
  <hyperlinks>
    <hyperlink ref="F20" r:id="rId1" xr:uid="{00000000-0004-0000-0000-000000000000}"/>
    <hyperlink ref="F21" r:id="rId2" xr:uid="{BA158BF6-92A0-403C-BCA1-978D59B55D17}"/>
  </hyperlinks>
  <printOptions horizontalCentered="1"/>
  <pageMargins left="0.34" right="0.23" top="0.99" bottom="0.75" header="0.3" footer="0.3"/>
  <pageSetup scale="8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AD6F6-4322-4629-AC4D-D0784A74FAA4}">
  <sheetPr>
    <tabColor theme="9" tint="0.59999389629810485"/>
    <pageSetUpPr fitToPage="1"/>
  </sheetPr>
  <dimension ref="A1:Q76"/>
  <sheetViews>
    <sheetView workbookViewId="0">
      <selection activeCell="A6" sqref="A6:C7"/>
    </sheetView>
  </sheetViews>
  <sheetFormatPr defaultRowHeight="15" x14ac:dyDescent="0.25"/>
  <cols>
    <col min="1" max="1" width="17" customWidth="1"/>
    <col min="2" max="3" width="12.140625" bestFit="1" customWidth="1"/>
    <col min="4" max="4" width="14.5703125" customWidth="1"/>
    <col min="5" max="5" width="15.28515625" customWidth="1"/>
    <col min="6" max="6" width="13.140625" customWidth="1"/>
    <col min="7" max="7" width="10.7109375" bestFit="1" customWidth="1"/>
    <col min="8" max="8" width="11.85546875" bestFit="1" customWidth="1"/>
    <col min="9" max="9" width="20.7109375" bestFit="1" customWidth="1"/>
    <col min="10" max="10" width="9.28515625" customWidth="1"/>
    <col min="11" max="11" width="10.28515625" bestFit="1" customWidth="1"/>
    <col min="12" max="12" width="9.28515625" bestFit="1" customWidth="1"/>
  </cols>
  <sheetData>
    <row r="1" spans="1:17" s="80" customFormat="1" ht="15.75" customHeight="1" x14ac:dyDescent="0.2">
      <c r="A1" s="253" t="s">
        <v>60</v>
      </c>
      <c r="B1" s="254"/>
      <c r="C1" s="254"/>
      <c r="D1" s="254"/>
      <c r="E1" s="254"/>
      <c r="F1" s="254"/>
      <c r="G1" s="254"/>
      <c r="H1" s="254"/>
      <c r="I1" s="254"/>
      <c r="J1" s="79"/>
      <c r="K1" s="79"/>
      <c r="L1" s="79"/>
    </row>
    <row r="2" spans="1:17" s="80" customFormat="1" ht="15.75" customHeight="1" x14ac:dyDescent="0.2">
      <c r="A2" s="253" t="s">
        <v>61</v>
      </c>
      <c r="B2" s="254"/>
      <c r="C2" s="254"/>
      <c r="D2" s="254"/>
      <c r="E2" s="254"/>
      <c r="F2" s="254"/>
      <c r="G2" s="254"/>
      <c r="H2" s="254"/>
      <c r="I2" s="254"/>
      <c r="J2" s="79"/>
      <c r="K2" s="79"/>
      <c r="L2" s="79"/>
    </row>
    <row r="3" spans="1:17" s="80" customFormat="1" ht="15.75" customHeight="1" thickBot="1" x14ac:dyDescent="0.25">
      <c r="A3" s="253" t="s">
        <v>175</v>
      </c>
      <c r="B3" s="254"/>
      <c r="C3" s="254"/>
      <c r="D3" s="254"/>
      <c r="E3" s="254"/>
      <c r="F3" s="254"/>
      <c r="G3" s="254"/>
      <c r="H3" s="254"/>
      <c r="I3" s="254"/>
      <c r="J3" s="79"/>
      <c r="K3" s="79"/>
      <c r="L3" s="79"/>
    </row>
    <row r="4" spans="1:17" x14ac:dyDescent="0.25">
      <c r="A4" s="374"/>
      <c r="B4" s="375"/>
      <c r="C4" s="375"/>
      <c r="D4" s="375"/>
      <c r="E4" s="375"/>
      <c r="F4" s="375"/>
      <c r="G4" s="375"/>
      <c r="H4" s="375"/>
      <c r="I4" s="376"/>
      <c r="J4" s="81"/>
      <c r="K4" s="81"/>
      <c r="L4" s="81"/>
      <c r="M4" s="81"/>
      <c r="N4" s="81"/>
      <c r="O4" s="81"/>
      <c r="P4" s="81"/>
      <c r="Q4" s="81"/>
    </row>
    <row r="5" spans="1:17" ht="60" customHeight="1" x14ac:dyDescent="0.25">
      <c r="A5" s="377" t="s">
        <v>179</v>
      </c>
      <c r="B5" s="378"/>
      <c r="C5" s="379"/>
      <c r="D5" s="82" t="s">
        <v>27</v>
      </c>
      <c r="E5" s="83" t="s">
        <v>28</v>
      </c>
      <c r="F5" s="83" t="s">
        <v>29</v>
      </c>
      <c r="G5" s="83" t="s">
        <v>30</v>
      </c>
      <c r="H5" s="83" t="s">
        <v>31</v>
      </c>
      <c r="I5" s="84" t="s">
        <v>32</v>
      </c>
      <c r="J5" s="85"/>
      <c r="K5" s="86"/>
      <c r="L5" s="87"/>
      <c r="M5" s="81"/>
      <c r="N5" s="81"/>
      <c r="O5" s="81"/>
      <c r="P5" s="81"/>
      <c r="Q5" s="81"/>
    </row>
    <row r="6" spans="1:17" x14ac:dyDescent="0.25">
      <c r="A6" s="380">
        <v>1050000</v>
      </c>
      <c r="B6" s="381"/>
      <c r="C6" s="382"/>
      <c r="D6" s="386" t="s">
        <v>33</v>
      </c>
      <c r="E6" s="168"/>
      <c r="F6" s="168"/>
      <c r="G6" s="168"/>
      <c r="H6" s="386" t="s">
        <v>34</v>
      </c>
      <c r="I6" s="388" t="s">
        <v>35</v>
      </c>
      <c r="J6" s="81"/>
      <c r="K6" s="87"/>
      <c r="L6" s="88"/>
      <c r="M6" s="81"/>
      <c r="N6" s="81"/>
      <c r="O6" s="81"/>
      <c r="P6" s="81"/>
      <c r="Q6" s="81"/>
    </row>
    <row r="7" spans="1:17" ht="15" customHeight="1" x14ac:dyDescent="0.25">
      <c r="A7" s="383"/>
      <c r="B7" s="384"/>
      <c r="C7" s="385"/>
      <c r="D7" s="387"/>
      <c r="E7" s="169"/>
      <c r="F7" s="169"/>
      <c r="G7" s="169"/>
      <c r="H7" s="387"/>
      <c r="I7" s="389"/>
      <c r="J7" s="81"/>
      <c r="K7" s="87"/>
      <c r="L7" s="87"/>
      <c r="M7" s="81"/>
      <c r="N7" s="81"/>
      <c r="O7" s="81"/>
      <c r="P7" s="81"/>
      <c r="Q7" s="81"/>
    </row>
    <row r="8" spans="1:17" ht="22.5" customHeight="1" thickBot="1" x14ac:dyDescent="0.3">
      <c r="A8" s="89"/>
      <c r="B8" s="365"/>
      <c r="C8" s="365"/>
      <c r="D8" s="90">
        <f>VLOOKUP(A6,$B$30:$E$37,3)</f>
        <v>10000</v>
      </c>
      <c r="E8" s="90">
        <f>IF($A$6&gt;$B$37,$C$36,IF(ISNA(VLOOKUP($A$6,$C$30:$C$37,1)),0,VLOOKUP($A$6,$C$30:$C$37,1)))</f>
        <v>800000.1</v>
      </c>
      <c r="F8" s="90">
        <f>IF(E8&gt;0,A6-E8,0)</f>
        <v>249999.90000000002</v>
      </c>
      <c r="G8" s="91">
        <f>IF($A$6&gt;$E$8,VLOOKUP($A$6,$B$30:$E$37,4),0)</f>
        <v>0.125</v>
      </c>
      <c r="H8" s="90">
        <f>F8*G8</f>
        <v>31249.987500000003</v>
      </c>
      <c r="I8" s="92">
        <f>+D8+H8</f>
        <v>41249.987500000003</v>
      </c>
      <c r="J8" s="81"/>
      <c r="K8" s="81"/>
      <c r="L8" s="81"/>
      <c r="M8" s="81"/>
      <c r="N8" s="81"/>
      <c r="O8" s="81"/>
      <c r="P8" s="81"/>
      <c r="Q8" s="81"/>
    </row>
    <row r="9" spans="1:17" ht="16.5" thickTop="1" thickBot="1" x14ac:dyDescent="0.3">
      <c r="A9" s="89"/>
      <c r="B9" s="93"/>
      <c r="C9" s="93"/>
      <c r="D9" s="94"/>
      <c r="E9" s="94"/>
      <c r="F9" s="94"/>
      <c r="G9" s="94"/>
      <c r="H9" s="94"/>
      <c r="I9" s="95"/>
      <c r="J9" s="81"/>
      <c r="K9" s="81"/>
      <c r="L9" s="81"/>
      <c r="M9" s="81"/>
      <c r="N9" s="81"/>
      <c r="O9" s="81"/>
      <c r="P9" s="81"/>
      <c r="Q9" s="81"/>
    </row>
    <row r="10" spans="1:17" ht="18.75" thickBot="1" x14ac:dyDescent="0.3">
      <c r="A10" s="96"/>
      <c r="B10" s="97"/>
      <c r="C10" s="97"/>
      <c r="D10" s="98"/>
      <c r="E10" s="98"/>
      <c r="F10" s="366" t="s">
        <v>63</v>
      </c>
      <c r="G10" s="367"/>
      <c r="H10" s="368"/>
      <c r="I10" s="167">
        <f>I8</f>
        <v>41249.987500000003</v>
      </c>
      <c r="J10" s="81"/>
      <c r="K10" s="81"/>
      <c r="L10" s="81"/>
      <c r="M10" s="81"/>
      <c r="N10" s="81"/>
      <c r="O10" s="81"/>
      <c r="P10" s="81"/>
      <c r="Q10" s="81"/>
    </row>
    <row r="11" spans="1:17" x14ac:dyDescent="0.25">
      <c r="A11" s="99"/>
      <c r="B11" s="100"/>
      <c r="C11" s="100"/>
      <c r="D11" s="101"/>
      <c r="E11" s="101"/>
      <c r="F11" s="101"/>
      <c r="G11" s="101"/>
      <c r="H11" s="101"/>
      <c r="I11" s="102"/>
      <c r="J11" s="81"/>
      <c r="K11" s="81"/>
      <c r="L11" s="81"/>
      <c r="M11" s="81"/>
      <c r="N11" s="81"/>
      <c r="O11" s="81"/>
      <c r="P11" s="81"/>
      <c r="Q11" s="81"/>
    </row>
    <row r="12" spans="1:17" ht="19.5" x14ac:dyDescent="0.25">
      <c r="A12" s="103" t="s">
        <v>7</v>
      </c>
      <c r="B12" s="104"/>
      <c r="C12" s="104"/>
      <c r="D12" s="104"/>
      <c r="E12" s="104"/>
      <c r="F12" s="104"/>
      <c r="G12" s="105"/>
      <c r="H12" s="106"/>
      <c r="I12" s="102"/>
      <c r="J12" s="81"/>
      <c r="K12" s="87"/>
      <c r="L12" s="81"/>
      <c r="M12" s="81"/>
      <c r="N12" s="81"/>
      <c r="O12" s="81"/>
      <c r="P12" s="81"/>
      <c r="Q12" s="81"/>
    </row>
    <row r="13" spans="1:17" ht="19.5" x14ac:dyDescent="0.25">
      <c r="A13" s="107" t="s">
        <v>16</v>
      </c>
      <c r="B13" s="108"/>
      <c r="C13" s="108"/>
      <c r="D13" s="108"/>
      <c r="E13" s="108"/>
      <c r="F13" s="108"/>
      <c r="G13" s="109"/>
      <c r="H13" s="106"/>
      <c r="I13" s="102"/>
      <c r="J13" s="81"/>
      <c r="K13" s="87"/>
      <c r="L13" s="81"/>
      <c r="M13" s="81"/>
      <c r="N13" s="81"/>
      <c r="O13" s="81"/>
      <c r="P13" s="81"/>
      <c r="Q13" s="81"/>
    </row>
    <row r="14" spans="1:17" ht="14.25" customHeight="1" x14ac:dyDescent="0.25">
      <c r="A14" s="369" t="s">
        <v>17</v>
      </c>
      <c r="B14" s="370"/>
      <c r="C14" s="370"/>
      <c r="D14" s="370"/>
      <c r="E14" s="370"/>
      <c r="F14" s="370"/>
      <c r="G14" s="371"/>
      <c r="H14" s="106"/>
      <c r="I14" s="102"/>
      <c r="J14" s="81"/>
      <c r="K14" s="87"/>
      <c r="L14" s="81"/>
      <c r="M14" s="81"/>
      <c r="N14" s="81"/>
      <c r="O14" s="81"/>
      <c r="P14" s="81"/>
      <c r="Q14" s="81"/>
    </row>
    <row r="15" spans="1:17" ht="14.25" customHeight="1" x14ac:dyDescent="0.25">
      <c r="A15" s="110" t="s">
        <v>26</v>
      </c>
      <c r="B15" s="108"/>
      <c r="C15" s="108"/>
      <c r="D15" s="108"/>
      <c r="E15" s="108"/>
      <c r="F15" s="108"/>
      <c r="G15" s="109"/>
      <c r="H15" s="106"/>
      <c r="I15" s="102"/>
      <c r="J15" s="111"/>
      <c r="K15" s="81"/>
      <c r="L15" s="81"/>
      <c r="M15" s="81"/>
      <c r="N15" s="81"/>
      <c r="O15" s="81"/>
      <c r="P15" s="81"/>
      <c r="Q15" s="81"/>
    </row>
    <row r="16" spans="1:17" ht="14.25" customHeight="1" x14ac:dyDescent="0.25">
      <c r="A16" s="110" t="s">
        <v>18</v>
      </c>
      <c r="B16" s="108"/>
      <c r="C16" s="108"/>
      <c r="D16" s="108"/>
      <c r="E16" s="108"/>
      <c r="F16" s="108"/>
      <c r="G16" s="109"/>
      <c r="H16" s="106"/>
      <c r="I16" s="102"/>
    </row>
    <row r="17" spans="1:9" ht="14.25" customHeight="1" x14ac:dyDescent="0.25">
      <c r="A17" s="112" t="s">
        <v>8</v>
      </c>
      <c r="B17" s="108"/>
      <c r="C17" s="108"/>
      <c r="D17" s="108"/>
      <c r="E17" s="108"/>
      <c r="F17" s="108"/>
      <c r="G17" s="109"/>
      <c r="H17" s="106"/>
      <c r="I17" s="102"/>
    </row>
    <row r="18" spans="1:9" ht="14.25" customHeight="1" x14ac:dyDescent="0.25">
      <c r="A18" s="213" t="s">
        <v>146</v>
      </c>
      <c r="B18" s="108"/>
      <c r="C18" s="108"/>
      <c r="D18" s="108"/>
      <c r="E18" s="108"/>
      <c r="F18" s="108"/>
      <c r="G18" s="109"/>
      <c r="H18" s="106"/>
      <c r="I18" s="102"/>
    </row>
    <row r="19" spans="1:9" ht="14.25" customHeight="1" x14ac:dyDescent="0.25">
      <c r="A19" s="110" t="s">
        <v>64</v>
      </c>
      <c r="B19" s="108"/>
      <c r="C19" s="108"/>
      <c r="D19" s="108"/>
      <c r="E19" s="108"/>
      <c r="F19" s="108"/>
      <c r="G19" s="109"/>
      <c r="H19" s="113"/>
      <c r="I19" s="113"/>
    </row>
    <row r="20" spans="1:9" x14ac:dyDescent="0.25">
      <c r="A20" s="114"/>
      <c r="B20" s="115"/>
      <c r="C20" s="115"/>
      <c r="D20" s="115"/>
      <c r="E20" s="115"/>
      <c r="F20" s="115"/>
      <c r="G20" s="116"/>
      <c r="H20" s="113"/>
      <c r="I20" s="113"/>
    </row>
    <row r="21" spans="1:9" x14ac:dyDescent="0.25">
      <c r="A21" s="114"/>
      <c r="B21" s="115"/>
      <c r="C21" s="115"/>
      <c r="D21" s="115"/>
      <c r="E21" s="115"/>
      <c r="F21" s="115"/>
      <c r="G21" s="116"/>
      <c r="H21" s="113"/>
      <c r="I21" s="113"/>
    </row>
    <row r="22" spans="1:9" x14ac:dyDescent="0.25">
      <c r="A22" s="114"/>
      <c r="B22" s="115"/>
      <c r="C22" s="81"/>
      <c r="D22" s="115"/>
      <c r="E22" s="115"/>
      <c r="F22" s="115"/>
      <c r="G22" s="116"/>
      <c r="H22" s="113"/>
      <c r="I22" s="113"/>
    </row>
    <row r="23" spans="1:9" x14ac:dyDescent="0.25">
      <c r="A23" s="114"/>
      <c r="B23" s="115"/>
      <c r="C23" s="115"/>
      <c r="D23" s="115"/>
      <c r="E23" s="115"/>
      <c r="F23" s="115"/>
      <c r="G23" s="116"/>
      <c r="H23" s="113"/>
      <c r="I23" s="113"/>
    </row>
    <row r="24" spans="1:9" x14ac:dyDescent="0.25">
      <c r="A24" s="117"/>
      <c r="B24" s="118"/>
      <c r="C24" s="118"/>
      <c r="D24" s="118"/>
      <c r="E24" s="118"/>
      <c r="F24" s="118"/>
      <c r="G24" s="119"/>
      <c r="H24" s="113"/>
      <c r="I24" s="113"/>
    </row>
    <row r="25" spans="1:9" s="122" customFormat="1" ht="14.25" x14ac:dyDescent="0.2">
      <c r="A25" s="120"/>
      <c r="B25" s="121"/>
      <c r="C25" s="121"/>
      <c r="D25" s="121"/>
      <c r="E25" s="121"/>
      <c r="F25" s="121"/>
      <c r="G25" s="113"/>
      <c r="H25" s="113"/>
      <c r="I25" s="113"/>
    </row>
    <row r="26" spans="1:9" s="122" customFormat="1" ht="14.25" x14ac:dyDescent="0.2">
      <c r="A26" s="120"/>
      <c r="B26" s="121"/>
      <c r="C26" s="121"/>
      <c r="D26" s="121"/>
      <c r="E26" s="121"/>
      <c r="F26" s="121"/>
      <c r="G26" s="113"/>
      <c r="H26" s="113"/>
      <c r="I26" s="113"/>
    </row>
    <row r="27" spans="1:9" s="122" customFormat="1" ht="14.25" x14ac:dyDescent="0.2">
      <c r="A27" s="120"/>
      <c r="B27" s="121"/>
      <c r="C27" s="121"/>
      <c r="D27" s="121"/>
      <c r="E27" s="121"/>
      <c r="F27" s="121"/>
      <c r="H27" s="113"/>
      <c r="I27" s="113"/>
    </row>
    <row r="28" spans="1:9" s="122" customFormat="1" ht="14.25" x14ac:dyDescent="0.2">
      <c r="A28" s="120"/>
      <c r="B28" s="373" t="s">
        <v>66</v>
      </c>
      <c r="C28" s="373"/>
      <c r="D28" s="373"/>
      <c r="E28" s="373"/>
      <c r="F28" s="121"/>
      <c r="H28" s="113"/>
      <c r="I28" s="113"/>
    </row>
    <row r="29" spans="1:9" s="122" customFormat="1" ht="14.25" x14ac:dyDescent="0.2">
      <c r="A29" s="123" t="s">
        <v>3</v>
      </c>
      <c r="B29" s="372" t="s">
        <v>36</v>
      </c>
      <c r="C29" s="372"/>
      <c r="D29" s="124" t="s">
        <v>4</v>
      </c>
      <c r="E29" s="125" t="s">
        <v>5</v>
      </c>
      <c r="F29" s="121"/>
      <c r="G29" s="113"/>
      <c r="H29" s="113"/>
      <c r="I29" s="113"/>
    </row>
    <row r="30" spans="1:9" s="122" customFormat="1" ht="14.25" x14ac:dyDescent="0.2">
      <c r="A30" s="126">
        <v>1</v>
      </c>
      <c r="B30" s="127">
        <v>0</v>
      </c>
      <c r="C30" s="127">
        <v>600000</v>
      </c>
      <c r="D30" s="128">
        <v>0</v>
      </c>
      <c r="E30" s="129">
        <v>0</v>
      </c>
      <c r="F30" s="121"/>
      <c r="G30" s="113"/>
      <c r="H30" s="113"/>
      <c r="I30" s="113"/>
    </row>
    <row r="31" spans="1:9" s="122" customFormat="1" ht="14.25" x14ac:dyDescent="0.2">
      <c r="A31" s="126">
        <v>2</v>
      </c>
      <c r="B31" s="127">
        <f>+C30+1-0.1</f>
        <v>600000.9</v>
      </c>
      <c r="C31" s="127">
        <v>800000.1</v>
      </c>
      <c r="D31" s="130">
        <v>0</v>
      </c>
      <c r="E31" s="131">
        <v>0.05</v>
      </c>
      <c r="F31" s="121"/>
      <c r="G31" s="113"/>
      <c r="H31" s="113"/>
      <c r="I31" s="113"/>
    </row>
    <row r="32" spans="1:9" s="122" customFormat="1" ht="14.25" x14ac:dyDescent="0.2">
      <c r="A32" s="126">
        <v>3</v>
      </c>
      <c r="B32" s="127">
        <f t="shared" ref="B32:B37" si="0">+C31+1-0.1</f>
        <v>800001</v>
      </c>
      <c r="C32" s="127">
        <v>1200000.1000000001</v>
      </c>
      <c r="D32" s="130">
        <v>10000</v>
      </c>
      <c r="E32" s="131">
        <v>0.125</v>
      </c>
      <c r="F32" s="121"/>
      <c r="G32" s="113"/>
      <c r="H32" s="113"/>
      <c r="I32" s="113"/>
    </row>
    <row r="33" spans="1:10" s="122" customFormat="1" ht="14.25" x14ac:dyDescent="0.2">
      <c r="A33" s="126">
        <v>4</v>
      </c>
      <c r="B33" s="127">
        <f t="shared" si="0"/>
        <v>1200001</v>
      </c>
      <c r="C33" s="127">
        <v>2400000.1</v>
      </c>
      <c r="D33" s="130">
        <v>60000</v>
      </c>
      <c r="E33" s="131">
        <v>0.17499999999999999</v>
      </c>
      <c r="F33" s="121"/>
      <c r="G33" s="113"/>
      <c r="H33" s="113"/>
      <c r="I33" s="113"/>
    </row>
    <row r="34" spans="1:10" s="122" customFormat="1" ht="14.25" x14ac:dyDescent="0.2">
      <c r="A34" s="126">
        <v>5</v>
      </c>
      <c r="B34" s="127">
        <f t="shared" si="0"/>
        <v>2400001</v>
      </c>
      <c r="C34" s="127">
        <v>3000000.1</v>
      </c>
      <c r="D34" s="130">
        <v>270000</v>
      </c>
      <c r="E34" s="131">
        <v>0.22500000000000001</v>
      </c>
      <c r="F34" s="121"/>
      <c r="G34" s="113"/>
      <c r="H34" s="113"/>
      <c r="I34" s="113"/>
    </row>
    <row r="35" spans="1:10" s="122" customFormat="1" ht="14.25" x14ac:dyDescent="0.2">
      <c r="A35" s="126">
        <v>6</v>
      </c>
      <c r="B35" s="127">
        <f t="shared" si="0"/>
        <v>3000001</v>
      </c>
      <c r="C35" s="127">
        <v>4000000.1</v>
      </c>
      <c r="D35" s="130">
        <v>405000</v>
      </c>
      <c r="E35" s="131">
        <v>0.27500000000000002</v>
      </c>
      <c r="F35" s="121"/>
      <c r="G35" s="113"/>
      <c r="H35" s="113"/>
      <c r="I35" s="113"/>
    </row>
    <row r="36" spans="1:10" s="122" customFormat="1" ht="14.25" x14ac:dyDescent="0.2">
      <c r="A36" s="126">
        <v>7</v>
      </c>
      <c r="B36" s="127">
        <f t="shared" si="0"/>
        <v>4000001</v>
      </c>
      <c r="C36" s="127">
        <v>6000000.0999999996</v>
      </c>
      <c r="D36" s="130">
        <v>680000</v>
      </c>
      <c r="E36" s="131">
        <v>0.32500000000000001</v>
      </c>
      <c r="F36" s="121"/>
      <c r="G36" s="113"/>
      <c r="H36" s="113"/>
      <c r="I36" s="113"/>
    </row>
    <row r="37" spans="1:10" s="122" customFormat="1" ht="14.25" x14ac:dyDescent="0.2">
      <c r="A37" s="126">
        <v>8</v>
      </c>
      <c r="B37" s="127">
        <f t="shared" si="0"/>
        <v>6000001</v>
      </c>
      <c r="C37" s="127">
        <v>0</v>
      </c>
      <c r="D37" s="130">
        <v>1330000</v>
      </c>
      <c r="E37" s="131">
        <v>0.35</v>
      </c>
      <c r="F37" s="121"/>
      <c r="G37" s="113"/>
      <c r="H37" s="113"/>
      <c r="I37" s="113"/>
    </row>
    <row r="38" spans="1:10" hidden="1" x14ac:dyDescent="0.25">
      <c r="A38" s="133"/>
      <c r="B38" s="133"/>
      <c r="C38" s="133"/>
      <c r="D38" s="133"/>
      <c r="E38" s="133"/>
      <c r="F38" s="133"/>
      <c r="G38" s="100"/>
      <c r="H38" s="100"/>
      <c r="I38" s="100"/>
      <c r="J38" s="100"/>
    </row>
    <row r="39" spans="1:10" hidden="1" x14ac:dyDescent="0.25">
      <c r="A39" s="133"/>
      <c r="B39" s="133"/>
      <c r="C39" s="133"/>
      <c r="D39" s="133"/>
      <c r="E39" s="133"/>
      <c r="F39" s="133"/>
      <c r="G39" s="100"/>
      <c r="H39" s="100"/>
      <c r="I39" s="100"/>
      <c r="J39" s="100"/>
    </row>
    <row r="40" spans="1:10" hidden="1" x14ac:dyDescent="0.25">
      <c r="A40" s="133"/>
      <c r="B40" s="133"/>
      <c r="C40" s="133"/>
      <c r="D40" s="133"/>
      <c r="E40" s="133"/>
      <c r="F40" s="133"/>
      <c r="G40" s="100"/>
      <c r="H40" s="100"/>
      <c r="I40" s="100"/>
      <c r="J40" s="100"/>
    </row>
    <row r="41" spans="1:10" hidden="1" x14ac:dyDescent="0.25">
      <c r="A41" s="133"/>
      <c r="B41" s="133"/>
      <c r="C41" s="133"/>
      <c r="D41" s="133"/>
      <c r="E41" s="133"/>
      <c r="F41" s="133"/>
      <c r="G41" s="100"/>
      <c r="H41" s="100"/>
      <c r="I41" s="100"/>
      <c r="J41" s="100"/>
    </row>
    <row r="42" spans="1:10" hidden="1" x14ac:dyDescent="0.25">
      <c r="A42" s="133"/>
      <c r="B42" s="134" t="s">
        <v>62</v>
      </c>
      <c r="C42" s="133"/>
      <c r="D42" s="133"/>
      <c r="E42" s="133"/>
      <c r="F42" s="133"/>
      <c r="G42" s="100"/>
      <c r="H42" s="100"/>
      <c r="I42" s="100"/>
      <c r="J42" s="100"/>
    </row>
    <row r="43" spans="1:10" hidden="1" x14ac:dyDescent="0.25">
      <c r="A43" s="126"/>
      <c r="B43" s="134" t="s">
        <v>65</v>
      </c>
      <c r="C43" s="135"/>
      <c r="D43" s="132"/>
      <c r="E43" s="136"/>
      <c r="F43" s="133"/>
      <c r="G43" s="100"/>
      <c r="H43" s="100"/>
      <c r="I43" s="100"/>
      <c r="J43" s="100"/>
    </row>
    <row r="44" spans="1:10" x14ac:dyDescent="0.25">
      <c r="A44" s="126"/>
      <c r="B44" s="135"/>
      <c r="C44" s="135"/>
      <c r="D44" s="132"/>
      <c r="E44" s="136"/>
      <c r="F44" s="133"/>
      <c r="G44" s="100"/>
      <c r="H44" s="100"/>
      <c r="I44" s="100"/>
      <c r="J44" s="100"/>
    </row>
    <row r="45" spans="1:10" x14ac:dyDescent="0.25">
      <c r="A45" s="126"/>
      <c r="B45" s="135"/>
      <c r="C45" s="135"/>
      <c r="D45" s="137"/>
      <c r="E45" s="137"/>
      <c r="F45" s="137"/>
      <c r="G45" s="100"/>
      <c r="H45" s="100"/>
      <c r="I45" s="100"/>
      <c r="J45" s="100"/>
    </row>
    <row r="46" spans="1:10" x14ac:dyDescent="0.25">
      <c r="A46" s="126"/>
      <c r="B46" s="135"/>
      <c r="C46" s="135"/>
      <c r="D46" s="137"/>
      <c r="E46" s="137"/>
      <c r="F46" s="137"/>
      <c r="G46" s="100"/>
      <c r="H46" s="100"/>
      <c r="I46" s="100"/>
      <c r="J46" s="100"/>
    </row>
    <row r="47" spans="1:10" x14ac:dyDescent="0.25">
      <c r="A47" s="126"/>
      <c r="B47" s="135"/>
      <c r="C47" s="135"/>
      <c r="D47" s="137"/>
      <c r="E47" s="137"/>
      <c r="F47" s="137"/>
      <c r="G47" s="100"/>
      <c r="H47" s="100"/>
      <c r="I47" s="100"/>
      <c r="J47" s="100"/>
    </row>
    <row r="48" spans="1:10" x14ac:dyDescent="0.25">
      <c r="A48" s="126"/>
      <c r="B48" s="135"/>
      <c r="C48" s="135"/>
      <c r="D48" s="137"/>
      <c r="E48" s="137"/>
      <c r="F48" s="137"/>
      <c r="G48" s="100"/>
      <c r="H48" s="100"/>
      <c r="I48" s="100"/>
      <c r="J48" s="100"/>
    </row>
    <row r="49" spans="1:10" x14ac:dyDescent="0.25">
      <c r="A49" s="126"/>
      <c r="B49" s="135"/>
      <c r="C49" s="135"/>
      <c r="D49" s="137"/>
      <c r="E49" s="137"/>
      <c r="F49" s="137"/>
      <c r="G49" s="100"/>
      <c r="H49" s="100"/>
      <c r="I49" s="100"/>
      <c r="J49" s="100"/>
    </row>
    <row r="50" spans="1:10" x14ac:dyDescent="0.25">
      <c r="A50" s="126"/>
      <c r="B50" s="135"/>
      <c r="C50" s="135"/>
      <c r="D50" s="137"/>
      <c r="E50" s="137"/>
      <c r="F50" s="137"/>
      <c r="G50" s="100"/>
      <c r="H50" s="100"/>
      <c r="I50" s="100"/>
      <c r="J50" s="100"/>
    </row>
    <row r="51" spans="1:10" x14ac:dyDescent="0.25">
      <c r="A51" s="126"/>
      <c r="B51" s="135"/>
      <c r="C51" s="135"/>
      <c r="D51" s="137"/>
      <c r="E51" s="137"/>
      <c r="F51" s="137"/>
      <c r="G51" s="100"/>
      <c r="H51" s="100"/>
      <c r="I51" s="100"/>
      <c r="J51" s="100"/>
    </row>
    <row r="52" spans="1:10" x14ac:dyDescent="0.25">
      <c r="A52" s="126"/>
      <c r="B52" s="135"/>
      <c r="C52" s="135"/>
      <c r="D52" s="137"/>
      <c r="E52" s="137"/>
      <c r="F52" s="137"/>
      <c r="G52" s="100"/>
      <c r="H52" s="100"/>
      <c r="I52" s="100"/>
      <c r="J52" s="100"/>
    </row>
    <row r="53" spans="1:10" x14ac:dyDescent="0.25">
      <c r="A53" s="126"/>
      <c r="B53" s="135"/>
      <c r="C53" s="135"/>
      <c r="D53" s="137"/>
      <c r="E53" s="137"/>
      <c r="F53" s="137"/>
      <c r="G53" s="100"/>
      <c r="H53" s="100"/>
      <c r="I53" s="100"/>
      <c r="J53" s="100"/>
    </row>
    <row r="54" spans="1:10" x14ac:dyDescent="0.25">
      <c r="A54" s="126"/>
      <c r="B54" s="135"/>
      <c r="C54" s="135"/>
      <c r="D54" s="137"/>
      <c r="E54" s="137"/>
      <c r="F54" s="137"/>
      <c r="G54" s="100"/>
      <c r="H54" s="100"/>
      <c r="I54" s="100"/>
      <c r="J54" s="100"/>
    </row>
    <row r="55" spans="1:10" x14ac:dyDescent="0.25">
      <c r="A55" s="126"/>
      <c r="B55" s="135"/>
      <c r="C55" s="135"/>
      <c r="D55" s="137"/>
      <c r="E55" s="137"/>
      <c r="F55" s="137"/>
      <c r="G55" s="100"/>
      <c r="H55" s="100"/>
      <c r="I55" s="100"/>
      <c r="J55" s="100"/>
    </row>
    <row r="56" spans="1:10" x14ac:dyDescent="0.25">
      <c r="A56" s="126"/>
      <c r="B56" s="135"/>
      <c r="C56" s="135"/>
      <c r="D56" s="137"/>
      <c r="E56" s="137"/>
      <c r="F56" s="137"/>
      <c r="G56" s="100"/>
      <c r="H56" s="100"/>
      <c r="I56" s="100"/>
      <c r="J56" s="100"/>
    </row>
    <row r="57" spans="1:10" x14ac:dyDescent="0.25">
      <c r="A57" s="126"/>
      <c r="B57" s="135"/>
      <c r="C57" s="135"/>
      <c r="D57" s="137"/>
      <c r="E57" s="137"/>
      <c r="F57" s="137"/>
      <c r="G57" s="100"/>
      <c r="H57" s="100"/>
      <c r="I57" s="100"/>
      <c r="J57" s="100"/>
    </row>
    <row r="58" spans="1:10" x14ac:dyDescent="0.25">
      <c r="A58" s="126"/>
      <c r="B58" s="135"/>
      <c r="C58" s="135"/>
      <c r="D58" s="137"/>
      <c r="E58" s="137"/>
      <c r="F58" s="137"/>
      <c r="G58" s="100"/>
      <c r="H58" s="100"/>
      <c r="I58" s="100"/>
      <c r="J58" s="100"/>
    </row>
    <row r="59" spans="1:10" x14ac:dyDescent="0.25">
      <c r="A59" s="126"/>
      <c r="B59" s="135"/>
      <c r="C59" s="135"/>
      <c r="D59" s="137"/>
      <c r="E59" s="137"/>
      <c r="F59" s="137"/>
      <c r="G59" s="100"/>
      <c r="H59" s="100"/>
      <c r="I59" s="100"/>
      <c r="J59" s="100"/>
    </row>
    <row r="60" spans="1:10" x14ac:dyDescent="0.25">
      <c r="A60" s="126"/>
      <c r="B60" s="135"/>
      <c r="C60" s="135"/>
      <c r="D60" s="137"/>
      <c r="E60" s="137"/>
      <c r="F60" s="137"/>
      <c r="G60" s="100"/>
      <c r="H60" s="100"/>
      <c r="I60" s="100"/>
      <c r="J60" s="100"/>
    </row>
    <row r="61" spans="1:10" x14ac:dyDescent="0.25">
      <c r="A61" s="126"/>
      <c r="B61" s="135"/>
      <c r="C61" s="135"/>
      <c r="D61" s="137"/>
      <c r="E61" s="137"/>
      <c r="F61" s="137"/>
      <c r="G61" s="100"/>
      <c r="H61" s="100"/>
      <c r="I61" s="100"/>
      <c r="J61" s="100"/>
    </row>
    <row r="62" spans="1:10" x14ac:dyDescent="0.25">
      <c r="A62" s="126"/>
      <c r="B62" s="135"/>
      <c r="C62" s="135"/>
      <c r="D62" s="137"/>
      <c r="E62" s="137"/>
      <c r="F62" s="137"/>
      <c r="G62" s="100"/>
      <c r="H62" s="100"/>
      <c r="I62" s="100"/>
      <c r="J62" s="100"/>
    </row>
    <row r="63" spans="1:10" x14ac:dyDescent="0.25">
      <c r="A63" s="126"/>
      <c r="B63" s="135"/>
      <c r="C63" s="135"/>
      <c r="D63" s="137"/>
      <c r="E63" s="137"/>
      <c r="F63" s="137"/>
      <c r="G63" s="100"/>
      <c r="H63" s="100"/>
      <c r="I63" s="100"/>
      <c r="J63" s="100"/>
    </row>
    <row r="64" spans="1:10" x14ac:dyDescent="0.25">
      <c r="A64" s="138"/>
      <c r="B64" s="139"/>
      <c r="C64" s="139"/>
      <c r="D64" s="100"/>
      <c r="E64" s="100"/>
      <c r="F64" s="100"/>
      <c r="G64" s="100"/>
      <c r="H64" s="100"/>
      <c r="I64" s="100"/>
      <c r="J64" s="100"/>
    </row>
    <row r="65" spans="1:10" x14ac:dyDescent="0.25">
      <c r="A65" s="138"/>
      <c r="B65" s="139"/>
      <c r="C65" s="139"/>
      <c r="D65" s="100"/>
      <c r="E65" s="100"/>
      <c r="F65" s="100"/>
      <c r="G65" s="100"/>
      <c r="H65" s="100"/>
      <c r="I65" s="100"/>
      <c r="J65" s="100"/>
    </row>
    <row r="66" spans="1:10" x14ac:dyDescent="0.25">
      <c r="A66" s="138"/>
      <c r="B66" s="139"/>
      <c r="C66" s="139"/>
      <c r="D66" s="100"/>
      <c r="E66" s="100"/>
      <c r="F66" s="100"/>
      <c r="G66" s="100"/>
      <c r="H66" s="100"/>
      <c r="I66" s="100"/>
      <c r="J66" s="100"/>
    </row>
    <row r="67" spans="1:10" x14ac:dyDescent="0.25">
      <c r="A67" s="138"/>
      <c r="B67" s="139"/>
      <c r="C67" s="139"/>
      <c r="D67" s="100"/>
      <c r="E67" s="100"/>
      <c r="F67" s="100"/>
      <c r="G67" s="100"/>
      <c r="H67" s="100"/>
      <c r="I67" s="100"/>
      <c r="J67" s="100"/>
    </row>
    <row r="68" spans="1:10" x14ac:dyDescent="0.25">
      <c r="A68" s="138"/>
      <c r="B68" s="139"/>
      <c r="C68" s="139"/>
      <c r="D68" s="100"/>
      <c r="E68" s="100"/>
      <c r="F68" s="100"/>
      <c r="G68" s="100"/>
      <c r="H68" s="100"/>
      <c r="I68" s="100"/>
      <c r="J68" s="100"/>
    </row>
    <row r="69" spans="1:10" x14ac:dyDescent="0.25">
      <c r="A69" s="138"/>
      <c r="B69" s="139"/>
      <c r="C69" s="139"/>
      <c r="D69" s="100"/>
      <c r="E69" s="100"/>
      <c r="F69" s="100"/>
      <c r="G69" s="100"/>
      <c r="H69" s="100"/>
      <c r="I69" s="100"/>
      <c r="J69" s="100"/>
    </row>
    <row r="70" spans="1:10" x14ac:dyDescent="0.25">
      <c r="A70" s="138"/>
      <c r="B70" s="139"/>
      <c r="C70" s="139"/>
      <c r="D70" s="100"/>
      <c r="E70" s="100"/>
      <c r="F70" s="100"/>
      <c r="G70" s="100"/>
      <c r="H70" s="100"/>
      <c r="I70" s="100"/>
      <c r="J70" s="100"/>
    </row>
    <row r="71" spans="1:10" x14ac:dyDescent="0.25">
      <c r="A71" s="138"/>
      <c r="B71" s="139"/>
      <c r="C71" s="139"/>
      <c r="D71" s="100"/>
      <c r="E71" s="100"/>
      <c r="F71" s="100"/>
      <c r="G71" s="100"/>
      <c r="H71" s="100"/>
      <c r="I71" s="100"/>
      <c r="J71" s="100"/>
    </row>
    <row r="72" spans="1:10" x14ac:dyDescent="0.25">
      <c r="A72" s="138"/>
      <c r="B72" s="139"/>
      <c r="C72" s="139"/>
      <c r="D72" s="100"/>
      <c r="E72" s="100"/>
      <c r="F72" s="100"/>
      <c r="G72" s="100"/>
      <c r="H72" s="100"/>
      <c r="I72" s="100"/>
      <c r="J72" s="100"/>
    </row>
    <row r="73" spans="1:10" hidden="1" x14ac:dyDescent="0.25">
      <c r="A73" s="81" t="s">
        <v>38</v>
      </c>
      <c r="B73" s="81"/>
      <c r="C73" s="81" t="s">
        <v>39</v>
      </c>
      <c r="D73" s="81"/>
      <c r="E73" s="81"/>
      <c r="F73" s="81"/>
      <c r="G73" s="81"/>
      <c r="H73" s="81"/>
      <c r="I73" s="81"/>
      <c r="J73" s="81"/>
    </row>
    <row r="74" spans="1:10" hidden="1" x14ac:dyDescent="0.25">
      <c r="B74" s="81"/>
      <c r="C74" s="81" t="s">
        <v>41</v>
      </c>
      <c r="D74" s="81"/>
      <c r="E74" s="81"/>
      <c r="F74" s="81"/>
      <c r="G74" s="81"/>
      <c r="H74" s="81"/>
      <c r="I74" s="81"/>
      <c r="J74" s="81"/>
    </row>
    <row r="75" spans="1:10" hidden="1" x14ac:dyDescent="0.25">
      <c r="A75" s="81" t="s">
        <v>42</v>
      </c>
      <c r="B75" s="81"/>
      <c r="C75" s="81"/>
      <c r="D75" s="81"/>
      <c r="E75" s="81"/>
      <c r="F75" s="81"/>
      <c r="G75" s="81"/>
      <c r="H75" s="81"/>
      <c r="I75" s="81"/>
      <c r="J75" s="81"/>
    </row>
    <row r="76" spans="1:10" x14ac:dyDescent="0.25">
      <c r="A76" s="81"/>
      <c r="B76" s="81"/>
      <c r="C76" s="81"/>
      <c r="D76" s="81"/>
      <c r="E76" s="81"/>
      <c r="F76" s="81"/>
      <c r="G76" s="81"/>
      <c r="H76" s="81"/>
      <c r="I76" s="81"/>
      <c r="J76" s="81"/>
    </row>
  </sheetData>
  <sheetProtection algorithmName="SHA-512" hashValue="VKRI4VIti9sLPQ+XMlsHFmEmJkE3kDBiIrB9oAiT8mJ1SBG6Yvk545znO+FahS+w7fmGhlZJP8gbjPm7h3MvaQ==" saltValue="9ETm4t3QqdRlv7n8zsyUbw==" spinCount="100000" sheet="1" selectLockedCells="1"/>
  <mergeCells count="11">
    <mergeCell ref="A4:I4"/>
    <mergeCell ref="A5:C5"/>
    <mergeCell ref="A6:C7"/>
    <mergeCell ref="D6:D7"/>
    <mergeCell ref="H6:H7"/>
    <mergeCell ref="I6:I7"/>
    <mergeCell ref="B8:C8"/>
    <mergeCell ref="F10:H10"/>
    <mergeCell ref="A14:G14"/>
    <mergeCell ref="B29:C29"/>
    <mergeCell ref="B28:E28"/>
  </mergeCells>
  <dataValidations count="1">
    <dataValidation allowBlank="1" showInputMessage="1" showErrorMessage="1" promptTitle="FinanTax Consulting:" prompt="Please insert Taxable Income here" sqref="A6" xr:uid="{21128C33-71E5-464E-81B4-4A278511AE33}"/>
  </dataValidations>
  <hyperlinks>
    <hyperlink ref="A17" r:id="rId1" xr:uid="{243B7A1D-608F-4F31-A778-99F0D4AE07B2}"/>
    <hyperlink ref="A18" r:id="rId2" xr:uid="{6D2BB9B9-166F-402B-87F0-507F83DA27DA}"/>
  </hyperlinks>
  <pageMargins left="0.7" right="0.7" top="0.75" bottom="0.75" header="0.3" footer="0.3"/>
  <pageSetup scale="9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L40"/>
  <sheetViews>
    <sheetView topLeftCell="A5" zoomScale="90" zoomScaleNormal="90" workbookViewId="0">
      <selection activeCell="A7" sqref="A7:C7"/>
    </sheetView>
  </sheetViews>
  <sheetFormatPr defaultRowHeight="15" x14ac:dyDescent="0.25"/>
  <cols>
    <col min="1" max="1" width="21.7109375" customWidth="1"/>
    <col min="2" max="2" width="16.7109375" bestFit="1" customWidth="1"/>
    <col min="3" max="3" width="11.5703125" customWidth="1"/>
    <col min="4" max="4" width="14.5703125" customWidth="1"/>
    <col min="5" max="5" width="15.28515625" customWidth="1"/>
    <col min="6" max="7" width="14.85546875" customWidth="1"/>
    <col min="8" max="8" width="12.42578125" customWidth="1"/>
    <col min="9" max="9" width="20.42578125" customWidth="1"/>
    <col min="10" max="10" width="9.28515625" customWidth="1"/>
    <col min="11" max="11" width="10.28515625" customWidth="1"/>
    <col min="12" max="12" width="9.28515625" customWidth="1"/>
  </cols>
  <sheetData>
    <row r="1" spans="1:12" ht="15.75" x14ac:dyDescent="0.25">
      <c r="A1" s="202" t="s">
        <v>43</v>
      </c>
      <c r="B1" s="203"/>
      <c r="C1" s="203"/>
      <c r="D1" s="203"/>
      <c r="E1" s="203"/>
      <c r="F1" s="203"/>
      <c r="G1" s="203"/>
      <c r="H1" s="203"/>
      <c r="I1" s="204"/>
    </row>
    <row r="2" spans="1:12" ht="15.75" x14ac:dyDescent="0.25">
      <c r="A2" s="205" t="s">
        <v>44</v>
      </c>
      <c r="B2" s="206"/>
      <c r="C2" s="206"/>
      <c r="D2" s="206"/>
      <c r="E2" s="206"/>
      <c r="F2" s="206"/>
      <c r="G2" s="206"/>
      <c r="H2" s="206"/>
      <c r="I2" s="207"/>
    </row>
    <row r="3" spans="1:12" ht="15.75" x14ac:dyDescent="0.25">
      <c r="A3" s="208" t="s">
        <v>175</v>
      </c>
      <c r="B3" s="209"/>
      <c r="C3" s="209"/>
      <c r="D3" s="209"/>
      <c r="E3" s="209"/>
      <c r="F3" s="209"/>
      <c r="G3" s="209"/>
      <c r="H3" s="209"/>
      <c r="I3" s="210"/>
    </row>
    <row r="4" spans="1:12" ht="15.75" thickBot="1" x14ac:dyDescent="0.3">
      <c r="A4" s="394"/>
      <c r="B4" s="394"/>
      <c r="C4" s="394"/>
      <c r="D4" s="394"/>
      <c r="E4" s="394"/>
      <c r="F4" s="394"/>
      <c r="G4" s="394"/>
      <c r="H4" s="394"/>
      <c r="I4" s="394"/>
    </row>
    <row r="5" spans="1:12" ht="36" x14ac:dyDescent="0.25">
      <c r="A5" s="219" t="s">
        <v>149</v>
      </c>
      <c r="B5" s="400" t="s">
        <v>45</v>
      </c>
      <c r="C5" s="401"/>
      <c r="D5" s="70" t="s">
        <v>27</v>
      </c>
      <c r="E5" s="71" t="s">
        <v>28</v>
      </c>
      <c r="F5" s="71" t="s">
        <v>29</v>
      </c>
      <c r="G5" s="71" t="s">
        <v>30</v>
      </c>
      <c r="H5" s="71" t="s">
        <v>31</v>
      </c>
      <c r="I5" s="72" t="s">
        <v>32</v>
      </c>
      <c r="J5" s="49"/>
      <c r="K5" s="50"/>
      <c r="L5" s="51"/>
    </row>
    <row r="6" spans="1:12" ht="18.75" x14ac:dyDescent="0.3">
      <c r="A6" s="395" t="s">
        <v>49</v>
      </c>
      <c r="B6" s="396"/>
      <c r="C6" s="397"/>
      <c r="D6" s="68" t="s">
        <v>33</v>
      </c>
      <c r="E6" s="65"/>
      <c r="F6" s="65"/>
      <c r="G6" s="65"/>
      <c r="H6" s="68" t="s">
        <v>34</v>
      </c>
      <c r="I6" s="69" t="s">
        <v>35</v>
      </c>
      <c r="K6" s="51"/>
      <c r="L6" s="52"/>
    </row>
    <row r="7" spans="1:12" ht="27.75" customHeight="1" x14ac:dyDescent="0.3">
      <c r="A7" s="398">
        <f>85000*12</f>
        <v>1020000</v>
      </c>
      <c r="B7" s="399"/>
      <c r="C7" s="399"/>
      <c r="D7" s="73">
        <f>IF(B5=B34,VLOOKUP(A7,$B$27:$F$30,4),0)</f>
        <v>15000</v>
      </c>
      <c r="E7" s="73">
        <f>IF(B5=B34,IF(A7&gt;$B$30,$C$29,IF(ISNA(VLOOKUP(A7,$C$27:$C$30,1)),0,VLOOKUP(A7,$C$27:$C$30,1))),0)</f>
        <v>600000.1</v>
      </c>
      <c r="F7" s="73">
        <f>IF(B5=B34,IF(E7&gt;0,A7-E7,0),0)</f>
        <v>419999.9</v>
      </c>
      <c r="G7" s="74">
        <f>IF(B5=B34,IF(A7&gt;E7,VLOOKUP(A7,$B$27:$F$30,5),0),0)</f>
        <v>0.1</v>
      </c>
      <c r="H7" s="73">
        <f>IF(B5=B34,F7*G7,0)</f>
        <v>41999.990000000005</v>
      </c>
      <c r="I7" s="75">
        <f>IF(B5=B34,D7+H7,0)</f>
        <v>56999.990000000005</v>
      </c>
    </row>
    <row r="8" spans="1:12" s="192" customFormat="1" ht="18.75" x14ac:dyDescent="0.3">
      <c r="A8" s="189"/>
      <c r="B8" s="190"/>
      <c r="C8" s="190"/>
      <c r="D8" s="191"/>
      <c r="E8" s="191"/>
      <c r="F8" s="393" t="s">
        <v>48</v>
      </c>
      <c r="G8" s="393"/>
      <c r="H8" s="393"/>
      <c r="I8" s="218">
        <f>I7</f>
        <v>56999.990000000005</v>
      </c>
    </row>
    <row r="9" spans="1:12" s="192" customFormat="1" ht="18.75" x14ac:dyDescent="0.3">
      <c r="A9" s="189"/>
      <c r="B9" s="190"/>
      <c r="C9" s="190"/>
      <c r="D9" s="191"/>
      <c r="E9" s="191"/>
      <c r="F9" s="393" t="s">
        <v>123</v>
      </c>
      <c r="G9" s="393"/>
      <c r="H9" s="393"/>
      <c r="I9" s="218" t="str">
        <f>IF(B5=B35,A7*C35,"N/A")</f>
        <v>N/A</v>
      </c>
    </row>
    <row r="10" spans="1:12" s="192" customFormat="1" ht="19.5" thickBot="1" x14ac:dyDescent="0.35">
      <c r="A10" s="193"/>
      <c r="B10" s="194"/>
      <c r="C10" s="194"/>
      <c r="D10" s="195"/>
      <c r="E10" s="195"/>
      <c r="F10" s="392" t="s">
        <v>124</v>
      </c>
      <c r="G10" s="392"/>
      <c r="H10" s="392"/>
      <c r="I10" s="211">
        <f>IF(B5=B34,I8/12,I9/12)</f>
        <v>4749.9991666666674</v>
      </c>
    </row>
    <row r="11" spans="1:12" x14ac:dyDescent="0.25">
      <c r="A11" s="53"/>
      <c r="B11" s="54"/>
      <c r="C11" s="54"/>
      <c r="D11" s="55"/>
      <c r="E11" s="55"/>
      <c r="F11" s="55"/>
      <c r="G11" s="55"/>
      <c r="H11" s="55"/>
      <c r="I11" s="56"/>
    </row>
    <row r="12" spans="1:12" ht="14.25" customHeight="1" x14ac:dyDescent="0.3">
      <c r="A12" s="48" t="s">
        <v>7</v>
      </c>
      <c r="B12" s="45"/>
      <c r="C12" s="45"/>
      <c r="D12" s="45"/>
      <c r="E12" s="45"/>
      <c r="F12" s="45"/>
      <c r="G12" s="46"/>
      <c r="H12" s="57"/>
      <c r="I12" s="56"/>
      <c r="K12" s="51"/>
    </row>
    <row r="13" spans="1:12" ht="14.25" customHeight="1" x14ac:dyDescent="0.3">
      <c r="A13" s="44" t="s">
        <v>16</v>
      </c>
      <c r="B13" s="19"/>
      <c r="C13" s="19"/>
      <c r="D13" s="19"/>
      <c r="E13" s="19"/>
      <c r="F13" s="19"/>
      <c r="G13" s="37"/>
      <c r="H13" s="57"/>
      <c r="I13" s="56"/>
      <c r="K13" s="51"/>
    </row>
    <row r="14" spans="1:12" ht="14.25" customHeight="1" x14ac:dyDescent="0.3">
      <c r="A14" s="391" t="s">
        <v>17</v>
      </c>
      <c r="B14" s="349"/>
      <c r="C14" s="349"/>
      <c r="D14" s="349"/>
      <c r="E14" s="349"/>
      <c r="F14" s="349"/>
      <c r="G14" s="350"/>
      <c r="H14" s="57"/>
      <c r="I14" s="56"/>
      <c r="K14" s="51"/>
    </row>
    <row r="15" spans="1:12" ht="14.25" customHeight="1" x14ac:dyDescent="0.3">
      <c r="A15" s="43" t="s">
        <v>26</v>
      </c>
      <c r="B15" s="19"/>
      <c r="C15" s="19"/>
      <c r="D15" s="19"/>
      <c r="E15" s="19"/>
      <c r="F15" s="19"/>
      <c r="G15" s="37"/>
      <c r="H15" s="57"/>
      <c r="I15" s="56"/>
      <c r="J15" s="58"/>
    </row>
    <row r="16" spans="1:12" ht="14.25" customHeight="1" x14ac:dyDescent="0.3">
      <c r="A16" s="43" t="s">
        <v>18</v>
      </c>
      <c r="B16" s="19"/>
      <c r="C16" s="19"/>
      <c r="D16" s="19"/>
      <c r="E16" s="19"/>
      <c r="F16" s="19"/>
      <c r="G16" s="37"/>
      <c r="H16" s="57"/>
      <c r="I16" s="56"/>
    </row>
    <row r="17" spans="1:10" ht="14.25" customHeight="1" x14ac:dyDescent="0.3">
      <c r="A17" s="47" t="s">
        <v>8</v>
      </c>
      <c r="B17" s="19"/>
      <c r="C17" s="19"/>
      <c r="D17" s="19"/>
      <c r="E17" s="19"/>
      <c r="F17" s="19"/>
      <c r="G17" s="37"/>
      <c r="H17" s="57"/>
      <c r="I17" s="56"/>
    </row>
    <row r="18" spans="1:10" ht="14.25" customHeight="1" x14ac:dyDescent="0.3">
      <c r="A18" s="212" t="s">
        <v>146</v>
      </c>
      <c r="B18" s="19"/>
      <c r="C18" s="19"/>
      <c r="D18" s="19"/>
      <c r="E18" s="19"/>
      <c r="F18" s="19"/>
      <c r="G18" s="37"/>
      <c r="H18" s="57"/>
      <c r="I18" s="56"/>
    </row>
    <row r="19" spans="1:10" ht="14.25" customHeight="1" x14ac:dyDescent="0.25">
      <c r="A19" s="43" t="s">
        <v>25</v>
      </c>
      <c r="B19" s="19"/>
      <c r="C19" s="19"/>
      <c r="D19" s="19"/>
      <c r="E19" s="19"/>
      <c r="F19" s="19"/>
      <c r="G19" s="37"/>
      <c r="H19" s="59"/>
      <c r="I19" s="59"/>
    </row>
    <row r="20" spans="1:10" x14ac:dyDescent="0.25">
      <c r="A20" s="43"/>
      <c r="B20" s="19"/>
      <c r="C20" s="19"/>
      <c r="D20" s="19"/>
      <c r="E20" s="19"/>
      <c r="F20" s="19"/>
      <c r="G20" s="37"/>
      <c r="H20" s="59"/>
      <c r="I20" s="59"/>
    </row>
    <row r="21" spans="1:10" x14ac:dyDescent="0.25">
      <c r="A21" s="43"/>
      <c r="B21" s="19"/>
      <c r="C21" s="19"/>
      <c r="D21" s="19"/>
      <c r="E21" s="19"/>
      <c r="F21" s="19"/>
      <c r="G21" s="37"/>
      <c r="H21" s="59"/>
      <c r="I21" s="59"/>
    </row>
    <row r="22" spans="1:10" x14ac:dyDescent="0.25">
      <c r="A22" s="43"/>
      <c r="B22" s="19"/>
      <c r="D22" s="19"/>
      <c r="E22" s="19"/>
      <c r="F22" s="19"/>
      <c r="G22" s="37"/>
      <c r="H22" s="59"/>
      <c r="I22" s="59"/>
    </row>
    <row r="23" spans="1:10" x14ac:dyDescent="0.25">
      <c r="A23" s="43"/>
      <c r="B23" s="19"/>
      <c r="C23" s="19"/>
      <c r="D23" s="19"/>
      <c r="E23" s="19"/>
      <c r="F23" s="19"/>
      <c r="G23" s="37"/>
      <c r="H23" s="59"/>
      <c r="I23" s="59"/>
    </row>
    <row r="24" spans="1:10" s="61" customFormat="1" ht="8.25" customHeight="1" x14ac:dyDescent="0.25">
      <c r="A24" s="40"/>
      <c r="B24" s="12"/>
      <c r="C24" s="12"/>
      <c r="D24" s="12"/>
      <c r="E24" s="12"/>
      <c r="F24" s="12"/>
      <c r="G24" s="41"/>
      <c r="H24" s="59"/>
      <c r="I24" s="59"/>
    </row>
    <row r="25" spans="1:10" s="61" customFormat="1" ht="15.75" thickBot="1" x14ac:dyDescent="0.3">
      <c r="A25" s="60"/>
      <c r="B25" s="59"/>
      <c r="C25" s="59"/>
      <c r="D25" s="59"/>
      <c r="E25" s="59"/>
      <c r="F25" s="59"/>
      <c r="G25" s="59"/>
      <c r="H25" s="59"/>
      <c r="I25" s="59"/>
    </row>
    <row r="26" spans="1:10" ht="25.5" customHeight="1" thickBot="1" x14ac:dyDescent="0.3">
      <c r="A26" s="152" t="s">
        <v>3</v>
      </c>
      <c r="B26" s="390" t="s">
        <v>36</v>
      </c>
      <c r="C26" s="390"/>
      <c r="D26" s="153" t="s">
        <v>37</v>
      </c>
      <c r="E26" s="153" t="s">
        <v>4</v>
      </c>
      <c r="F26" s="154" t="s">
        <v>5</v>
      </c>
      <c r="G26" s="140"/>
      <c r="H26" s="54"/>
      <c r="I26" s="54"/>
      <c r="J26" s="54"/>
    </row>
    <row r="27" spans="1:10" ht="15.75" x14ac:dyDescent="0.3">
      <c r="A27" s="170">
        <v>1</v>
      </c>
      <c r="B27" s="171">
        <v>0</v>
      </c>
      <c r="C27" s="171">
        <v>300000</v>
      </c>
      <c r="D27" s="172">
        <v>0</v>
      </c>
      <c r="E27" s="173">
        <v>0</v>
      </c>
      <c r="F27" s="174">
        <v>0</v>
      </c>
      <c r="G27" s="144"/>
      <c r="H27" s="64"/>
      <c r="I27" s="54"/>
      <c r="J27" s="54"/>
    </row>
    <row r="28" spans="1:10" ht="15.75" x14ac:dyDescent="0.3">
      <c r="A28" s="145">
        <v>2</v>
      </c>
      <c r="B28" s="63">
        <f t="shared" ref="B28:B30" si="0">+C27+1-0.1</f>
        <v>300000.90000000002</v>
      </c>
      <c r="C28" s="63">
        <v>600000.1</v>
      </c>
      <c r="D28" s="142">
        <v>0</v>
      </c>
      <c r="E28" s="143">
        <v>0</v>
      </c>
      <c r="F28" s="146">
        <v>0.05</v>
      </c>
      <c r="G28" s="140"/>
      <c r="H28" s="54"/>
      <c r="I28" s="54"/>
      <c r="J28" s="54"/>
    </row>
    <row r="29" spans="1:10" ht="15.75" x14ac:dyDescent="0.3">
      <c r="A29" s="145">
        <v>3</v>
      </c>
      <c r="B29" s="63">
        <f t="shared" si="0"/>
        <v>600001</v>
      </c>
      <c r="C29" s="63">
        <v>2000000.1</v>
      </c>
      <c r="D29" s="142">
        <v>0</v>
      </c>
      <c r="E29" s="143">
        <v>15000</v>
      </c>
      <c r="F29" s="146">
        <v>0.1</v>
      </c>
      <c r="G29" s="140"/>
      <c r="H29" s="54"/>
      <c r="I29" s="54"/>
      <c r="J29" s="54"/>
    </row>
    <row r="30" spans="1:10" ht="15.75" x14ac:dyDescent="0.3">
      <c r="A30" s="145">
        <v>4</v>
      </c>
      <c r="B30" s="63">
        <f t="shared" si="0"/>
        <v>2000001</v>
      </c>
      <c r="C30" s="63">
        <v>0</v>
      </c>
      <c r="D30" s="142">
        <v>0</v>
      </c>
      <c r="E30" s="143">
        <v>155000</v>
      </c>
      <c r="F30" s="146">
        <v>0.25</v>
      </c>
      <c r="G30" s="140"/>
      <c r="H30" s="54"/>
      <c r="I30" s="54"/>
      <c r="J30" s="54"/>
    </row>
    <row r="31" spans="1:10" ht="16.5" thickBot="1" x14ac:dyDescent="0.35">
      <c r="A31" s="147"/>
      <c r="B31" s="148"/>
      <c r="C31" s="148"/>
      <c r="D31" s="149"/>
      <c r="E31" s="150"/>
      <c r="F31" s="151"/>
      <c r="G31" s="140"/>
      <c r="H31" s="54"/>
      <c r="I31" s="54"/>
      <c r="J31" s="54"/>
    </row>
    <row r="32" spans="1:10" ht="15.75" x14ac:dyDescent="0.3">
      <c r="A32" s="141"/>
      <c r="B32" s="63"/>
      <c r="C32" s="63"/>
      <c r="D32" s="142"/>
      <c r="E32" s="143"/>
      <c r="F32" s="142"/>
      <c r="G32" s="140"/>
      <c r="H32" s="54"/>
      <c r="I32" s="54"/>
      <c r="J32" s="54"/>
    </row>
    <row r="33" spans="1:10" ht="15.75" x14ac:dyDescent="0.3">
      <c r="A33" s="62"/>
      <c r="B33" s="63"/>
      <c r="C33" s="63"/>
      <c r="D33" s="54"/>
      <c r="E33" s="54"/>
      <c r="F33" s="54"/>
      <c r="G33" s="54"/>
      <c r="H33" s="54"/>
      <c r="I33" s="54"/>
      <c r="J33" s="54"/>
    </row>
    <row r="34" spans="1:10" ht="15.75" x14ac:dyDescent="0.3">
      <c r="A34" s="62"/>
      <c r="B34" s="63" t="s">
        <v>45</v>
      </c>
      <c r="C34" s="63" t="s">
        <v>47</v>
      </c>
      <c r="E34" s="54"/>
      <c r="F34" s="54"/>
      <c r="G34" s="54"/>
      <c r="H34" s="54"/>
      <c r="I34" s="54"/>
      <c r="J34" s="54"/>
    </row>
    <row r="35" spans="1:10" ht="15.75" x14ac:dyDescent="0.3">
      <c r="A35" s="62"/>
      <c r="B35" s="63" t="s">
        <v>46</v>
      </c>
      <c r="C35" s="66">
        <v>0.15</v>
      </c>
      <c r="D35" s="67"/>
      <c r="E35" s="54"/>
      <c r="F35" s="54"/>
      <c r="G35" s="54"/>
      <c r="H35" s="54"/>
      <c r="I35" s="54"/>
      <c r="J35" s="54"/>
    </row>
    <row r="36" spans="1:10" ht="15.75" x14ac:dyDescent="0.3">
      <c r="A36" s="62"/>
      <c r="B36" s="63"/>
      <c r="C36" s="176"/>
      <c r="D36" s="54"/>
      <c r="E36" s="54"/>
      <c r="F36" s="54"/>
      <c r="G36" s="54"/>
      <c r="H36" s="54"/>
      <c r="I36" s="54"/>
      <c r="J36" s="54"/>
    </row>
    <row r="37" spans="1:10" ht="15.75" x14ac:dyDescent="0.3">
      <c r="A37" s="62"/>
      <c r="B37" s="63"/>
      <c r="C37" s="63"/>
      <c r="D37" s="54"/>
      <c r="E37" s="54"/>
      <c r="F37" s="54"/>
      <c r="G37" s="54"/>
      <c r="H37" s="54"/>
      <c r="I37" s="54"/>
      <c r="J37" s="54"/>
    </row>
    <row r="38" spans="1:10" x14ac:dyDescent="0.25">
      <c r="A38" t="s">
        <v>38</v>
      </c>
      <c r="C38" t="s">
        <v>39</v>
      </c>
    </row>
    <row r="39" spans="1:10" x14ac:dyDescent="0.25">
      <c r="A39" t="s">
        <v>40</v>
      </c>
      <c r="C39" t="s">
        <v>41</v>
      </c>
    </row>
    <row r="40" spans="1:10" x14ac:dyDescent="0.25">
      <c r="A40" t="s">
        <v>42</v>
      </c>
    </row>
  </sheetData>
  <sheetProtection algorithmName="SHA-512" hashValue="VUEM2Xo6kkAkwKfoC+nVEV/jNbCSKJ9rMrlO+esAhQ7jPgtFgjUJHfrHOXlPqyZeHv8Y0olxSZIGKuVYOK/MsQ==" saltValue="h0kRHHr/Pp+WBPq60Stoqg==" spinCount="100000" sheet="1" selectLockedCells="1"/>
  <mergeCells count="9">
    <mergeCell ref="B26:C26"/>
    <mergeCell ref="A14:G14"/>
    <mergeCell ref="F10:H10"/>
    <mergeCell ref="F9:H9"/>
    <mergeCell ref="A4:I4"/>
    <mergeCell ref="A6:C6"/>
    <mergeCell ref="A7:C7"/>
    <mergeCell ref="B5:C5"/>
    <mergeCell ref="F8:H8"/>
  </mergeCells>
  <dataValidations xWindow="245" yWindow="529" count="2">
    <dataValidation type="list" allowBlank="1" showInputMessage="1" showErrorMessage="1" prompt="Select Payee Status" sqref="B5:C5" xr:uid="{14D6F26B-3893-45BC-9E15-E77CC78C73BC}">
      <formula1>$B$34:$B$35</formula1>
    </dataValidation>
    <dataValidation allowBlank="1" showInputMessage="1" showErrorMessage="1" prompt="Please Insert Annual Rent Amount here." sqref="A7:C7" xr:uid="{7BA52AE2-504A-4E12-A75F-EF3033B3F20C}"/>
  </dataValidations>
  <hyperlinks>
    <hyperlink ref="A17" r:id="rId1" xr:uid="{00000000-0004-0000-0100-000000000000}"/>
    <hyperlink ref="A18" r:id="rId2" xr:uid="{FAEDF5BC-9E55-45EA-9B1F-C20BA890AC48}"/>
  </hyperlinks>
  <printOptions horizontalCentered="1"/>
  <pageMargins left="0.7" right="0.7" top="0.75" bottom="0.75" header="0.3" footer="0.3"/>
  <pageSetup scale="85"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034B3-AC6F-4891-AFD4-DF7FCDD055A6}">
  <sheetPr>
    <tabColor theme="3" tint="-0.249977111117893"/>
    <pageSetUpPr fitToPage="1"/>
  </sheetPr>
  <dimension ref="A1:U46"/>
  <sheetViews>
    <sheetView topLeftCell="A5" zoomScale="85" zoomScaleNormal="85" workbookViewId="0">
      <selection activeCell="B7" sqref="B7"/>
    </sheetView>
  </sheetViews>
  <sheetFormatPr defaultRowHeight="15" x14ac:dyDescent="0.25"/>
  <cols>
    <col min="1" max="1" width="15.7109375" style="1" customWidth="1"/>
    <col min="2" max="2" width="31" style="1" customWidth="1"/>
    <col min="3" max="3" width="14.85546875" style="1" customWidth="1"/>
    <col min="4" max="4" width="18.7109375" style="1" customWidth="1"/>
    <col min="5" max="5" width="11.140625" style="1" customWidth="1"/>
    <col min="6" max="13" width="9.140625" style="1"/>
    <col min="14" max="16" width="9.140625" style="1" customWidth="1"/>
    <col min="17" max="17" width="9.140625" style="1" hidden="1" customWidth="1"/>
    <col min="18" max="18" width="17.42578125" style="1" hidden="1" customWidth="1"/>
    <col min="19" max="21" width="25.85546875" style="1" hidden="1" customWidth="1"/>
    <col min="22" max="32" width="9.140625" style="1" customWidth="1"/>
    <col min="33" max="16384" width="9.140625" style="1"/>
  </cols>
  <sheetData>
    <row r="1" spans="1:21" ht="15.75" x14ac:dyDescent="0.25">
      <c r="A1" s="264" t="s">
        <v>0</v>
      </c>
      <c r="B1" s="265"/>
      <c r="C1" s="265"/>
      <c r="D1" s="265"/>
      <c r="E1" s="265"/>
      <c r="F1" s="265"/>
      <c r="G1" s="265"/>
      <c r="H1" s="265"/>
      <c r="I1" s="265"/>
      <c r="J1" s="265"/>
      <c r="K1" s="265"/>
      <c r="L1" s="266"/>
    </row>
    <row r="2" spans="1:21" ht="15.75" x14ac:dyDescent="0.25">
      <c r="A2" s="264" t="s">
        <v>50</v>
      </c>
      <c r="B2" s="265"/>
      <c r="C2" s="265"/>
      <c r="D2" s="265"/>
      <c r="E2" s="265"/>
      <c r="F2" s="265"/>
      <c r="G2" s="265"/>
      <c r="H2" s="265"/>
      <c r="I2" s="265"/>
      <c r="J2" s="265"/>
      <c r="K2" s="265"/>
      <c r="L2" s="266"/>
    </row>
    <row r="3" spans="1:21" ht="15.75" x14ac:dyDescent="0.25">
      <c r="A3" s="267" t="s">
        <v>191</v>
      </c>
      <c r="B3" s="268"/>
      <c r="C3" s="268"/>
      <c r="D3" s="268"/>
      <c r="E3" s="268"/>
      <c r="F3" s="268"/>
      <c r="G3" s="268"/>
      <c r="H3" s="268"/>
      <c r="I3" s="268"/>
      <c r="J3" s="268"/>
      <c r="K3" s="268"/>
      <c r="L3" s="269"/>
    </row>
    <row r="4" spans="1:21" ht="15.75" x14ac:dyDescent="0.25">
      <c r="A4" s="42"/>
      <c r="B4" s="270"/>
      <c r="C4" s="270"/>
      <c r="D4" s="270"/>
      <c r="E4" s="270"/>
      <c r="F4" s="271"/>
      <c r="G4" s="272"/>
      <c r="H4" s="272"/>
      <c r="I4" s="272"/>
      <c r="J4" s="272"/>
      <c r="K4" s="272"/>
      <c r="L4" s="273"/>
    </row>
    <row r="5" spans="1:21" x14ac:dyDescent="0.25">
      <c r="A5" s="43"/>
      <c r="F5" s="274" t="s">
        <v>192</v>
      </c>
      <c r="L5" s="37"/>
      <c r="M5" s="214"/>
    </row>
    <row r="6" spans="1:21" ht="37.5" customHeight="1" x14ac:dyDescent="0.25">
      <c r="A6" s="43"/>
      <c r="B6" s="275" t="s">
        <v>174</v>
      </c>
      <c r="C6" s="276" t="s">
        <v>6</v>
      </c>
      <c r="D6" s="275" t="s">
        <v>2</v>
      </c>
      <c r="F6" s="402" t="s">
        <v>193</v>
      </c>
      <c r="G6" s="403"/>
      <c r="H6" s="403"/>
      <c r="I6" s="403"/>
      <c r="J6" s="403"/>
      <c r="K6" s="403"/>
      <c r="L6" s="404"/>
      <c r="S6" s="3" t="s">
        <v>1</v>
      </c>
      <c r="T6" s="4" t="s">
        <v>6</v>
      </c>
      <c r="U6" s="3" t="s">
        <v>2</v>
      </c>
    </row>
    <row r="7" spans="1:21" ht="15.75" x14ac:dyDescent="0.25">
      <c r="A7" s="44"/>
      <c r="B7" s="277">
        <v>0</v>
      </c>
      <c r="C7" s="277">
        <v>1</v>
      </c>
      <c r="D7" s="235">
        <f>'SALARY TAX-2022-23'!D11</f>
        <v>1565000</v>
      </c>
      <c r="F7" s="402"/>
      <c r="G7" s="403"/>
      <c r="H7" s="403"/>
      <c r="I7" s="403"/>
      <c r="J7" s="403"/>
      <c r="K7" s="403"/>
      <c r="L7" s="404"/>
      <c r="R7" s="1" t="s">
        <v>9</v>
      </c>
      <c r="S7" s="6">
        <f>B7</f>
        <v>0</v>
      </c>
      <c r="T7" s="7">
        <f>IF(C10&lt;12,C10,12)</f>
        <v>1</v>
      </c>
      <c r="U7" s="7">
        <f>+S7*T7</f>
        <v>0</v>
      </c>
    </row>
    <row r="8" spans="1:21" ht="17.25" customHeight="1" x14ac:dyDescent="0.25">
      <c r="A8" s="278" t="s">
        <v>194</v>
      </c>
      <c r="B8" s="277">
        <v>0</v>
      </c>
      <c r="C8" s="8">
        <f>IF(B8&gt;0,12-C7,0)</f>
        <v>0</v>
      </c>
      <c r="D8" s="236">
        <f>+B8*C8</f>
        <v>0</v>
      </c>
      <c r="F8" s="402"/>
      <c r="G8" s="403"/>
      <c r="H8" s="403"/>
      <c r="I8" s="403"/>
      <c r="J8" s="403"/>
      <c r="K8" s="403"/>
      <c r="L8" s="404"/>
      <c r="R8" s="348" t="s">
        <v>19</v>
      </c>
      <c r="S8" s="6"/>
      <c r="T8" s="8"/>
      <c r="U8" s="7"/>
    </row>
    <row r="9" spans="1:21" x14ac:dyDescent="0.25">
      <c r="A9" s="76"/>
      <c r="B9" s="345"/>
      <c r="C9" s="346"/>
      <c r="D9" s="347"/>
      <c r="F9" s="402"/>
      <c r="G9" s="403"/>
      <c r="H9" s="403"/>
      <c r="I9" s="403"/>
      <c r="J9" s="403"/>
      <c r="K9" s="403"/>
      <c r="L9" s="404"/>
      <c r="R9" s="348"/>
      <c r="S9" s="345"/>
      <c r="T9" s="346"/>
      <c r="U9" s="347"/>
    </row>
    <row r="10" spans="1:21" ht="23.25" customHeight="1" x14ac:dyDescent="0.25">
      <c r="A10" s="43"/>
      <c r="B10" s="237"/>
      <c r="C10" s="238">
        <f>SUM(C7:C9)</f>
        <v>1</v>
      </c>
      <c r="D10" s="238">
        <f>SUM(D7:D9)</f>
        <v>1565000</v>
      </c>
      <c r="F10" s="402"/>
      <c r="G10" s="403"/>
      <c r="H10" s="403"/>
      <c r="I10" s="403"/>
      <c r="J10" s="403"/>
      <c r="K10" s="403"/>
      <c r="L10" s="404"/>
      <c r="S10" s="9"/>
      <c r="T10" s="9">
        <f>SUM(T7:T9)</f>
        <v>1</v>
      </c>
      <c r="U10" s="9">
        <f>SUM(U7:U9)</f>
        <v>0</v>
      </c>
    </row>
    <row r="11" spans="1:21" x14ac:dyDescent="0.25">
      <c r="A11" s="43"/>
      <c r="F11" s="279"/>
      <c r="G11" s="280"/>
      <c r="H11" s="280"/>
      <c r="I11" s="280"/>
      <c r="J11" s="280"/>
      <c r="K11" s="280"/>
      <c r="L11" s="38"/>
    </row>
    <row r="12" spans="1:21" x14ac:dyDescent="0.25">
      <c r="A12" s="43"/>
      <c r="B12" s="10" t="s">
        <v>20</v>
      </c>
      <c r="C12" s="11"/>
      <c r="D12" s="11"/>
      <c r="F12" s="281"/>
      <c r="G12" s="282"/>
      <c r="H12" s="282"/>
      <c r="I12" s="282"/>
      <c r="J12" s="282"/>
      <c r="K12" s="282"/>
      <c r="L12" s="39"/>
      <c r="S12" s="10" t="s">
        <v>12</v>
      </c>
      <c r="T12" s="11"/>
      <c r="U12" s="11"/>
    </row>
    <row r="13" spans="1:21" x14ac:dyDescent="0.25">
      <c r="A13" s="43"/>
      <c r="B13" s="5" t="s">
        <v>4</v>
      </c>
      <c r="D13" s="33">
        <f>VLOOKUP(D10,$B$35:$E$46,3)</f>
        <v>30000</v>
      </c>
      <c r="F13" s="40"/>
      <c r="G13" s="12"/>
      <c r="H13" s="12"/>
      <c r="I13" s="12"/>
      <c r="J13" s="12"/>
      <c r="K13" s="12"/>
      <c r="L13" s="41"/>
      <c r="S13" s="5" t="s">
        <v>4</v>
      </c>
      <c r="U13" s="13">
        <f>VLOOKUP(U10,$B$35:$E$46,3)</f>
        <v>0</v>
      </c>
    </row>
    <row r="14" spans="1:21" x14ac:dyDescent="0.25">
      <c r="A14" s="43"/>
      <c r="B14" s="1" t="s">
        <v>11</v>
      </c>
      <c r="C14" s="34">
        <f>IF($D$10&gt;$B$46,$C$45,IF(ISNA(VLOOKUP($D$10,$C$35:$C$46,1)),0,VLOOKUP($D$10,$C$35:$C$46,1)))</f>
        <v>1200000.1000000001</v>
      </c>
      <c r="D14" s="34"/>
      <c r="F14" s="48" t="s">
        <v>7</v>
      </c>
      <c r="G14" s="45"/>
      <c r="H14" s="45"/>
      <c r="I14" s="45"/>
      <c r="J14" s="45"/>
      <c r="K14" s="45"/>
      <c r="L14" s="46"/>
      <c r="S14" s="1" t="s">
        <v>11</v>
      </c>
      <c r="T14" s="14">
        <f>IF(U10&gt;$B$46,$C$45,IF(ISNA(VLOOKUP(U10,$C$35:$C$46,1)),0,VLOOKUP(U10,$C$35:$C$46,1)))</f>
        <v>0</v>
      </c>
      <c r="U14" s="14"/>
    </row>
    <row r="15" spans="1:21" ht="31.5" customHeight="1" x14ac:dyDescent="0.25">
      <c r="A15" s="43"/>
      <c r="B15" s="15" t="s">
        <v>10</v>
      </c>
      <c r="C15" s="214">
        <f>+$D$10-$C$14</f>
        <v>364999.89999999991</v>
      </c>
      <c r="F15" s="44" t="s">
        <v>16</v>
      </c>
      <c r="L15" s="37"/>
      <c r="S15" s="15" t="s">
        <v>10</v>
      </c>
      <c r="T15" s="214">
        <f>+U10-T14</f>
        <v>0</v>
      </c>
    </row>
    <row r="16" spans="1:21" ht="15" customHeight="1" x14ac:dyDescent="0.25">
      <c r="A16" s="43"/>
      <c r="B16" s="283" t="s">
        <v>13</v>
      </c>
      <c r="C16" s="164">
        <f>IF($D$10&gt;$C$14,VLOOKUP($D$10,$B$35:$E$46,4))</f>
        <v>0.1</v>
      </c>
      <c r="D16" s="33">
        <f>ROUND(C15*C16,0)</f>
        <v>36500</v>
      </c>
      <c r="F16" s="391" t="s">
        <v>17</v>
      </c>
      <c r="G16" s="405"/>
      <c r="H16" s="405"/>
      <c r="I16" s="405"/>
      <c r="J16" s="405"/>
      <c r="K16" s="405"/>
      <c r="L16" s="350"/>
      <c r="S16" s="5" t="s">
        <v>13</v>
      </c>
      <c r="T16" s="284" t="b">
        <f>IF(U10&gt;T14,VLOOKUP(U10,$B$35:$E$46,4))</f>
        <v>0</v>
      </c>
      <c r="U16" s="13">
        <f>ROUND(T15*T16,0)</f>
        <v>0</v>
      </c>
    </row>
    <row r="17" spans="1:21" ht="15.75" thickBot="1" x14ac:dyDescent="0.3">
      <c r="A17" s="43"/>
      <c r="F17" s="43" t="s">
        <v>26</v>
      </c>
      <c r="L17" s="37"/>
    </row>
    <row r="18" spans="1:21" ht="19.5" thickBot="1" x14ac:dyDescent="0.35">
      <c r="A18" s="43"/>
      <c r="B18" s="165" t="s">
        <v>14</v>
      </c>
      <c r="C18" s="166"/>
      <c r="D18" s="160">
        <f>+D13+D16</f>
        <v>66500</v>
      </c>
      <c r="F18" s="43" t="s">
        <v>18</v>
      </c>
      <c r="L18" s="37"/>
      <c r="S18" s="5" t="s">
        <v>14</v>
      </c>
      <c r="U18" s="17">
        <f>+U13+U16</f>
        <v>0</v>
      </c>
    </row>
    <row r="19" spans="1:21" x14ac:dyDescent="0.25">
      <c r="A19" s="43"/>
      <c r="B19" s="5"/>
      <c r="D19" s="285"/>
      <c r="F19" s="47" t="s">
        <v>8</v>
      </c>
      <c r="L19" s="37"/>
      <c r="S19" s="286"/>
      <c r="U19" s="285"/>
    </row>
    <row r="20" spans="1:21" x14ac:dyDescent="0.25">
      <c r="A20" s="43"/>
      <c r="F20" s="212" t="s">
        <v>146</v>
      </c>
      <c r="L20" s="37"/>
    </row>
    <row r="21" spans="1:21" x14ac:dyDescent="0.25">
      <c r="A21" s="43"/>
      <c r="B21" s="162" t="s">
        <v>24</v>
      </c>
      <c r="C21" s="163"/>
      <c r="D21" s="163"/>
      <c r="F21" s="43"/>
      <c r="L21" s="37"/>
    </row>
    <row r="22" spans="1:21" x14ac:dyDescent="0.25">
      <c r="A22" s="43"/>
      <c r="B22" s="1" t="s">
        <v>195</v>
      </c>
      <c r="D22" s="214">
        <f>U18</f>
        <v>0</v>
      </c>
      <c r="F22" s="287" t="s">
        <v>59</v>
      </c>
      <c r="L22" s="37"/>
    </row>
    <row r="23" spans="1:21" x14ac:dyDescent="0.25">
      <c r="A23" s="43"/>
      <c r="B23" s="1" t="s">
        <v>196</v>
      </c>
      <c r="D23" s="214">
        <f>+D18</f>
        <v>66500</v>
      </c>
      <c r="F23" s="43"/>
      <c r="L23" s="37"/>
    </row>
    <row r="24" spans="1:21" ht="15.75" thickBot="1" x14ac:dyDescent="0.3">
      <c r="A24" s="43"/>
      <c r="B24" s="1" t="s">
        <v>197</v>
      </c>
      <c r="D24" s="214">
        <f>ROUND(IF(C8&gt;0,(D22/12*$C$7),0),0)</f>
        <v>0</v>
      </c>
      <c r="F24" s="43"/>
      <c r="L24" s="37"/>
    </row>
    <row r="25" spans="1:21" ht="15.75" thickBot="1" x14ac:dyDescent="0.3">
      <c r="A25" s="43"/>
      <c r="B25" s="1" t="s">
        <v>198</v>
      </c>
      <c r="D25" s="18">
        <f>IF((D23-D24)&lt;0,D24+D23-D24,(D23-D24))</f>
        <v>66500</v>
      </c>
      <c r="F25" s="43"/>
      <c r="L25" s="37"/>
    </row>
    <row r="26" spans="1:21" ht="20.25" thickBot="1" x14ac:dyDescent="0.35">
      <c r="A26" s="43"/>
      <c r="B26" s="158" t="s">
        <v>15</v>
      </c>
      <c r="C26" s="159"/>
      <c r="D26" s="161">
        <f>IF(C8=0,D25/C7,D25/C8)</f>
        <v>66500</v>
      </c>
      <c r="F26" s="43"/>
      <c r="L26" s="37"/>
    </row>
    <row r="27" spans="1:21" x14ac:dyDescent="0.25">
      <c r="A27" s="40"/>
      <c r="B27" s="12"/>
      <c r="C27" s="12"/>
      <c r="D27" s="12"/>
      <c r="E27" s="12"/>
      <c r="F27" s="288"/>
      <c r="G27" s="12"/>
      <c r="H27" s="12"/>
      <c r="I27" s="12"/>
      <c r="J27" s="12"/>
      <c r="K27" s="12"/>
      <c r="L27" s="41"/>
    </row>
    <row r="32" spans="1:21" ht="15" customHeight="1" x14ac:dyDescent="0.25">
      <c r="A32" s="351" t="s">
        <v>21</v>
      </c>
      <c r="B32" s="352"/>
      <c r="C32" s="352"/>
      <c r="D32" s="352"/>
      <c r="E32" s="353"/>
    </row>
    <row r="33" spans="1:8" x14ac:dyDescent="0.25">
      <c r="A33" s="351" t="s">
        <v>199</v>
      </c>
      <c r="B33" s="352"/>
      <c r="C33" s="352"/>
      <c r="D33" s="352"/>
      <c r="E33" s="353"/>
    </row>
    <row r="34" spans="1:8" s="21" customFormat="1" x14ac:dyDescent="0.25">
      <c r="A34" s="22" t="s">
        <v>3</v>
      </c>
      <c r="B34" s="23" t="s">
        <v>22</v>
      </c>
      <c r="C34" s="23" t="s">
        <v>23</v>
      </c>
      <c r="D34" s="23" t="s">
        <v>4</v>
      </c>
      <c r="E34" s="23" t="s">
        <v>5</v>
      </c>
      <c r="F34" s="1"/>
      <c r="G34" s="1"/>
      <c r="H34" s="1"/>
    </row>
    <row r="35" spans="1:8" s="21" customFormat="1" ht="15.75" x14ac:dyDescent="0.3">
      <c r="A35" s="24">
        <v>1</v>
      </c>
      <c r="B35" s="25">
        <v>0</v>
      </c>
      <c r="C35" s="25">
        <v>600000</v>
      </c>
      <c r="D35" s="8">
        <v>0</v>
      </c>
      <c r="E35" s="26">
        <v>0</v>
      </c>
      <c r="F35" s="1"/>
      <c r="G35" s="289"/>
      <c r="H35" s="289"/>
    </row>
    <row r="36" spans="1:8" s="21" customFormat="1" ht="15.75" x14ac:dyDescent="0.3">
      <c r="A36" s="24">
        <v>2</v>
      </c>
      <c r="B36" s="25">
        <f t="shared" ref="B36:B45" si="0">+C35+1-0.1</f>
        <v>600000.9</v>
      </c>
      <c r="C36" s="25">
        <v>1200000.1000000001</v>
      </c>
      <c r="D36" s="78">
        <v>0</v>
      </c>
      <c r="E36" s="77">
        <v>0.05</v>
      </c>
      <c r="F36" s="1"/>
      <c r="G36" s="1"/>
      <c r="H36" s="1"/>
    </row>
    <row r="37" spans="1:8" s="21" customFormat="1" ht="15.75" x14ac:dyDescent="0.3">
      <c r="A37" s="24">
        <v>3</v>
      </c>
      <c r="B37" s="25">
        <f t="shared" si="0"/>
        <v>1200001</v>
      </c>
      <c r="C37" s="25">
        <v>1800000.1</v>
      </c>
      <c r="D37" s="78">
        <v>30000</v>
      </c>
      <c r="E37" s="77">
        <v>0.1</v>
      </c>
      <c r="F37" s="1"/>
      <c r="G37" s="1"/>
      <c r="H37" s="1"/>
    </row>
    <row r="38" spans="1:8" s="21" customFormat="1" ht="15.75" x14ac:dyDescent="0.3">
      <c r="A38" s="24">
        <v>4</v>
      </c>
      <c r="B38" s="25">
        <f t="shared" si="0"/>
        <v>1800001</v>
      </c>
      <c r="C38" s="25">
        <v>2500000.1</v>
      </c>
      <c r="D38" s="78">
        <v>90000</v>
      </c>
      <c r="E38" s="77">
        <v>0.15</v>
      </c>
      <c r="F38" s="1"/>
      <c r="G38" s="1"/>
      <c r="H38" s="1"/>
    </row>
    <row r="39" spans="1:8" s="21" customFormat="1" ht="15.75" x14ac:dyDescent="0.3">
      <c r="A39" s="24">
        <v>5</v>
      </c>
      <c r="B39" s="25">
        <f t="shared" si="0"/>
        <v>2500001</v>
      </c>
      <c r="C39" s="25">
        <v>3500000.1</v>
      </c>
      <c r="D39" s="78">
        <v>195000</v>
      </c>
      <c r="E39" s="77">
        <v>0.17499999999999999</v>
      </c>
      <c r="F39" s="1"/>
      <c r="G39" s="1"/>
      <c r="H39" s="1"/>
    </row>
    <row r="40" spans="1:8" s="21" customFormat="1" ht="15.75" x14ac:dyDescent="0.3">
      <c r="A40" s="24">
        <v>6</v>
      </c>
      <c r="B40" s="25">
        <f t="shared" si="0"/>
        <v>3500001</v>
      </c>
      <c r="C40" s="25">
        <v>5000000.0999999996</v>
      </c>
      <c r="D40" s="78">
        <v>370000</v>
      </c>
      <c r="E40" s="77">
        <v>0.2</v>
      </c>
      <c r="F40" s="1"/>
      <c r="G40" s="1"/>
      <c r="H40" s="1"/>
    </row>
    <row r="41" spans="1:8" s="21" customFormat="1" ht="15.75" x14ac:dyDescent="0.3">
      <c r="A41" s="24">
        <v>7</v>
      </c>
      <c r="B41" s="25">
        <f t="shared" si="0"/>
        <v>5000001</v>
      </c>
      <c r="C41" s="25">
        <v>8000000.0999999996</v>
      </c>
      <c r="D41" s="78">
        <v>670000</v>
      </c>
      <c r="E41" s="77">
        <v>0.22500000000000001</v>
      </c>
      <c r="F41" s="1"/>
      <c r="G41" s="1"/>
      <c r="H41" s="1"/>
    </row>
    <row r="42" spans="1:8" s="21" customFormat="1" ht="15.75" x14ac:dyDescent="0.3">
      <c r="A42" s="24">
        <v>8</v>
      </c>
      <c r="B42" s="25">
        <f t="shared" si="0"/>
        <v>8000001</v>
      </c>
      <c r="C42" s="25">
        <v>12000000.1</v>
      </c>
      <c r="D42" s="78">
        <v>1345000</v>
      </c>
      <c r="E42" s="77">
        <v>0.25</v>
      </c>
      <c r="F42" s="1"/>
      <c r="G42" s="1"/>
      <c r="H42" s="1"/>
    </row>
    <row r="43" spans="1:8" s="21" customFormat="1" ht="15.75" x14ac:dyDescent="0.3">
      <c r="A43" s="24">
        <v>9</v>
      </c>
      <c r="B43" s="25">
        <f t="shared" si="0"/>
        <v>12000001</v>
      </c>
      <c r="C43" s="25">
        <v>30000000.100000001</v>
      </c>
      <c r="D43" s="78">
        <v>2345000</v>
      </c>
      <c r="E43" s="77">
        <v>0.27500000000000002</v>
      </c>
      <c r="F43" s="1"/>
      <c r="G43" s="1"/>
      <c r="H43" s="1"/>
    </row>
    <row r="44" spans="1:8" s="21" customFormat="1" ht="15.75" x14ac:dyDescent="0.3">
      <c r="A44" s="24">
        <v>10</v>
      </c>
      <c r="B44" s="25">
        <f t="shared" si="0"/>
        <v>30000001</v>
      </c>
      <c r="C44" s="25">
        <v>50000000.100000001</v>
      </c>
      <c r="D44" s="78">
        <v>7295000</v>
      </c>
      <c r="E44" s="77">
        <v>0.3</v>
      </c>
      <c r="F44" s="1"/>
      <c r="G44" s="1"/>
      <c r="H44" s="1"/>
    </row>
    <row r="45" spans="1:8" s="21" customFormat="1" ht="15.75" x14ac:dyDescent="0.3">
      <c r="A45" s="24">
        <v>11</v>
      </c>
      <c r="B45" s="25">
        <f t="shared" si="0"/>
        <v>50000001</v>
      </c>
      <c r="C45" s="25">
        <v>75000000.099999994</v>
      </c>
      <c r="D45" s="78">
        <v>13295000</v>
      </c>
      <c r="E45" s="77">
        <v>0.32500000000000001</v>
      </c>
      <c r="F45" s="1"/>
      <c r="G45" s="1"/>
      <c r="H45" s="1"/>
    </row>
    <row r="46" spans="1:8" s="21" customFormat="1" ht="15.75" x14ac:dyDescent="0.3">
      <c r="A46" s="24">
        <v>12</v>
      </c>
      <c r="B46" s="25">
        <f>+C45+1-0.1</f>
        <v>75000001</v>
      </c>
      <c r="C46" s="25">
        <v>0</v>
      </c>
      <c r="D46" s="78">
        <v>21420000</v>
      </c>
      <c r="E46" s="77">
        <v>0.35</v>
      </c>
      <c r="F46" s="1"/>
      <c r="G46" s="1"/>
      <c r="H46" s="1"/>
    </row>
  </sheetData>
  <sheetProtection algorithmName="SHA-512" hashValue="TDTxDit5wAmpsO/r/7nyctuaUaPZHeo9+EjOcYI6nHadiCwuZzBzzYFzl94YWoZVTwstn7M+Qzs+x5Snb7ut5g==" saltValue="KIcl1aczIRHpi+K8oS/1cw==" spinCount="100000" sheet="1" selectLockedCells="1"/>
  <mergeCells count="7">
    <mergeCell ref="A33:E33"/>
    <mergeCell ref="F6:L10"/>
    <mergeCell ref="R8:R9"/>
    <mergeCell ref="B9:D9"/>
    <mergeCell ref="S9:U9"/>
    <mergeCell ref="F16:L16"/>
    <mergeCell ref="A32:E32"/>
  </mergeCells>
  <dataValidations count="5">
    <dataValidation allowBlank="1" showInputMessage="1" showErrorMessage="1" promptTitle="FinanTax Consulting:" prompt="use this row if there is any salary increament during the period. Insert new salary after increament and remaining months." sqref="A8:A9" xr:uid="{FFFCC6DB-C345-4F34-B2A1-ACAD612B6C32}"/>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 xr:uid="{42734FA2-D1FB-48C6-84AB-DC48217F9551}"/>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C7 T7" xr:uid="{2EE01F2E-058B-430C-A70D-D79D34FD8D62}"/>
    <dataValidation allowBlank="1" showInputMessage="1" showErrorMessage="1" promptTitle="FinanTax Consulting:" prompt="Insert Monthly Salary, Including all benefits." sqref="A7 R7" xr:uid="{F0B1BC97-E305-41FA-99DA-B27D365EDD2C}"/>
    <dataValidation allowBlank="1" showInputMessage="1" showErrorMessage="1" promptTitle="FinanTax Consulting:" prompt="use this row if there is any salary review during the period. Insert new salary after review and remaining months." sqref="R8" xr:uid="{BB2B7209-46B5-461B-84A1-7F22B212D56C}"/>
  </dataValidations>
  <hyperlinks>
    <hyperlink ref="F19" r:id="rId1" xr:uid="{79E09B4D-46AF-48CC-9CA3-5AA3EDCC303C}"/>
    <hyperlink ref="F20" r:id="rId2" xr:uid="{44E84857-BFB1-47F3-926B-250B2B081951}"/>
  </hyperlinks>
  <printOptions horizontalCentered="1"/>
  <pageMargins left="0.34" right="0.23" top="0.99" bottom="0.75" header="0.3" footer="0.3"/>
  <pageSetup scale="85"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BC84E-AF15-4B08-AAA6-DDA4921F8376}">
  <sheetPr>
    <tabColor theme="3" tint="-0.249977111117893"/>
    <pageSetUpPr fitToPage="1"/>
  </sheetPr>
  <dimension ref="A1:U41"/>
  <sheetViews>
    <sheetView topLeftCell="A3" zoomScale="85" zoomScaleNormal="85" workbookViewId="0">
      <selection activeCell="B7" sqref="B7"/>
    </sheetView>
  </sheetViews>
  <sheetFormatPr defaultRowHeight="15" x14ac:dyDescent="0.25"/>
  <cols>
    <col min="1" max="1" width="15.7109375" style="1" customWidth="1"/>
    <col min="2" max="2" width="31" style="1" customWidth="1"/>
    <col min="3" max="3" width="14.85546875" style="1" customWidth="1"/>
    <col min="4" max="4" width="18.7109375" style="1" customWidth="1"/>
    <col min="5" max="5" width="11.140625" style="1" customWidth="1"/>
    <col min="6" max="13" width="9.140625" style="1"/>
    <col min="14" max="17" width="9.140625" style="1" customWidth="1"/>
    <col min="18" max="18" width="17.42578125" style="1" hidden="1" customWidth="1"/>
    <col min="19" max="21" width="25.85546875" style="1" hidden="1" customWidth="1"/>
    <col min="22" max="32" width="9.140625" style="1" customWidth="1"/>
    <col min="33" max="16384" width="9.140625" style="1"/>
  </cols>
  <sheetData>
    <row r="1" spans="1:21" ht="15.75" x14ac:dyDescent="0.25">
      <c r="A1" s="290" t="s">
        <v>0</v>
      </c>
      <c r="B1" s="291"/>
      <c r="C1" s="291"/>
      <c r="D1" s="291"/>
      <c r="E1" s="291"/>
      <c r="F1" s="291"/>
      <c r="G1" s="291"/>
      <c r="H1" s="291"/>
      <c r="I1" s="291"/>
      <c r="J1" s="291"/>
      <c r="K1" s="291"/>
      <c r="L1" s="292"/>
    </row>
    <row r="2" spans="1:21" ht="15.75" x14ac:dyDescent="0.25">
      <c r="A2" s="290" t="s">
        <v>50</v>
      </c>
      <c r="B2" s="291"/>
      <c r="C2" s="291"/>
      <c r="D2" s="291"/>
      <c r="E2" s="291"/>
      <c r="F2" s="291"/>
      <c r="G2" s="291"/>
      <c r="H2" s="291"/>
      <c r="I2" s="291"/>
      <c r="J2" s="291"/>
      <c r="K2" s="291"/>
      <c r="L2" s="292"/>
    </row>
    <row r="3" spans="1:21" ht="15.75" x14ac:dyDescent="0.25">
      <c r="A3" s="293" t="s">
        <v>201</v>
      </c>
      <c r="B3" s="294"/>
      <c r="C3" s="294"/>
      <c r="D3" s="294"/>
      <c r="E3" s="294"/>
      <c r="F3" s="294"/>
      <c r="G3" s="294"/>
      <c r="H3" s="294"/>
      <c r="I3" s="294"/>
      <c r="J3" s="294"/>
      <c r="K3" s="294"/>
      <c r="L3" s="295"/>
    </row>
    <row r="4" spans="1:21" ht="15.75" x14ac:dyDescent="0.25">
      <c r="A4" s="42"/>
      <c r="B4" s="270"/>
      <c r="C4" s="270"/>
      <c r="D4" s="270"/>
      <c r="E4" s="270"/>
      <c r="F4" s="271"/>
      <c r="G4" s="272"/>
      <c r="H4" s="272"/>
      <c r="I4" s="272"/>
      <c r="J4" s="272"/>
      <c r="K4" s="272"/>
      <c r="L4" s="273"/>
    </row>
    <row r="5" spans="1:21" x14ac:dyDescent="0.25">
      <c r="A5" s="43"/>
      <c r="F5" s="274" t="s">
        <v>192</v>
      </c>
      <c r="L5" s="37"/>
    </row>
    <row r="6" spans="1:21" ht="34.5" customHeight="1" x14ac:dyDescent="0.25">
      <c r="A6" s="43"/>
      <c r="B6" s="296" t="s">
        <v>202</v>
      </c>
      <c r="C6" s="297" t="s">
        <v>6</v>
      </c>
      <c r="D6" s="296" t="s">
        <v>2</v>
      </c>
      <c r="F6" s="402" t="s">
        <v>203</v>
      </c>
      <c r="G6" s="403"/>
      <c r="H6" s="403"/>
      <c r="I6" s="403"/>
      <c r="J6" s="403"/>
      <c r="K6" s="403"/>
      <c r="L6" s="404"/>
      <c r="S6" s="3" t="s">
        <v>1</v>
      </c>
      <c r="T6" s="4" t="s">
        <v>6</v>
      </c>
      <c r="U6" s="3" t="s">
        <v>2</v>
      </c>
    </row>
    <row r="7" spans="1:21" x14ac:dyDescent="0.25">
      <c r="A7" s="44"/>
      <c r="B7" s="298">
        <f>'SALARY TAX-2022-23'!D11</f>
        <v>1565000</v>
      </c>
      <c r="C7" s="299">
        <v>1</v>
      </c>
      <c r="D7" s="7">
        <f>+B7*C7</f>
        <v>1565000</v>
      </c>
      <c r="F7" s="402"/>
      <c r="G7" s="403"/>
      <c r="H7" s="403"/>
      <c r="I7" s="403"/>
      <c r="J7" s="403"/>
      <c r="K7" s="403"/>
      <c r="L7" s="404"/>
      <c r="R7" s="1" t="s">
        <v>9</v>
      </c>
      <c r="S7" s="6">
        <f>B7</f>
        <v>1565000</v>
      </c>
      <c r="T7" s="7">
        <f>IF(C10&lt;12,C10,12)</f>
        <v>1</v>
      </c>
      <c r="U7" s="7">
        <f>+S7*T7</f>
        <v>1565000</v>
      </c>
    </row>
    <row r="8" spans="1:21" ht="17.25" customHeight="1" x14ac:dyDescent="0.25">
      <c r="A8" s="278" t="s">
        <v>194</v>
      </c>
      <c r="B8" s="298">
        <v>0</v>
      </c>
      <c r="C8" s="8">
        <f>IF(B8&gt;0,12-C7,0)</f>
        <v>0</v>
      </c>
      <c r="D8" s="8">
        <f>+B8*C8</f>
        <v>0</v>
      </c>
      <c r="F8" s="409" t="s">
        <v>204</v>
      </c>
      <c r="G8" s="403"/>
      <c r="H8" s="403"/>
      <c r="I8" s="403"/>
      <c r="J8" s="403"/>
      <c r="K8" s="403"/>
      <c r="L8" s="404"/>
      <c r="R8" s="348" t="s">
        <v>19</v>
      </c>
      <c r="S8" s="6"/>
      <c r="T8" s="8"/>
      <c r="U8" s="7"/>
    </row>
    <row r="9" spans="1:21" x14ac:dyDescent="0.25">
      <c r="A9" s="76"/>
      <c r="B9" s="345"/>
      <c r="C9" s="346"/>
      <c r="D9" s="347"/>
      <c r="F9" s="402"/>
      <c r="G9" s="403"/>
      <c r="H9" s="403"/>
      <c r="I9" s="403"/>
      <c r="J9" s="403"/>
      <c r="K9" s="403"/>
      <c r="L9" s="404"/>
      <c r="R9" s="348"/>
      <c r="S9" s="345"/>
      <c r="T9" s="346"/>
      <c r="U9" s="347"/>
    </row>
    <row r="10" spans="1:21" ht="23.25" customHeight="1" x14ac:dyDescent="0.25">
      <c r="A10" s="43"/>
      <c r="B10" s="300"/>
      <c r="C10" s="300">
        <f>SUM(C7:C9)</f>
        <v>1</v>
      </c>
      <c r="D10" s="300">
        <f>SUM(D7:D9)</f>
        <v>1565000</v>
      </c>
      <c r="F10" s="402"/>
      <c r="G10" s="403"/>
      <c r="H10" s="403"/>
      <c r="I10" s="403"/>
      <c r="J10" s="403"/>
      <c r="K10" s="403"/>
      <c r="L10" s="404"/>
      <c r="S10" s="9"/>
      <c r="T10" s="9">
        <f>SUM(T7:T9)</f>
        <v>1</v>
      </c>
      <c r="U10" s="9">
        <f>SUM(U7:U9)</f>
        <v>1565000</v>
      </c>
    </row>
    <row r="11" spans="1:21" x14ac:dyDescent="0.25">
      <c r="A11" s="43"/>
      <c r="F11" s="279"/>
      <c r="G11" s="280"/>
      <c r="H11" s="280"/>
      <c r="I11" s="280"/>
      <c r="J11" s="280"/>
      <c r="K11" s="280"/>
      <c r="L11" s="38"/>
    </row>
    <row r="12" spans="1:21" x14ac:dyDescent="0.25">
      <c r="A12" s="43"/>
      <c r="B12" s="10" t="s">
        <v>20</v>
      </c>
      <c r="C12" s="11"/>
      <c r="D12" s="11"/>
      <c r="F12" s="281" t="s">
        <v>205</v>
      </c>
      <c r="G12" s="282"/>
      <c r="H12" s="282"/>
      <c r="I12" s="282"/>
      <c r="J12" s="282"/>
      <c r="K12" s="282"/>
      <c r="L12" s="39"/>
      <c r="S12" s="10" t="s">
        <v>12</v>
      </c>
      <c r="T12" s="11"/>
      <c r="U12" s="11"/>
    </row>
    <row r="13" spans="1:21" x14ac:dyDescent="0.25">
      <c r="A13" s="43"/>
      <c r="B13" s="5" t="s">
        <v>4</v>
      </c>
      <c r="D13" s="33">
        <f>VLOOKUP(D10,$B$35:$E$41,3)</f>
        <v>0</v>
      </c>
      <c r="F13" s="40"/>
      <c r="G13" s="12"/>
      <c r="H13" s="12"/>
      <c r="I13" s="12"/>
      <c r="J13" s="12"/>
      <c r="K13" s="12"/>
      <c r="L13" s="41"/>
      <c r="S13" s="5" t="s">
        <v>4</v>
      </c>
      <c r="U13" s="13">
        <f>VLOOKUP(U10,$B$35:$E$41,3)</f>
        <v>0</v>
      </c>
    </row>
    <row r="14" spans="1:21" x14ac:dyDescent="0.25">
      <c r="A14" s="43"/>
      <c r="B14" s="1" t="s">
        <v>11</v>
      </c>
      <c r="C14" s="34">
        <f>IF($D$10&gt;$B$41,$C$40,IF(ISNA(VLOOKUP($D$10,$C$35:$C$41,1)),0,VLOOKUP($D$10,$C$35:$C$41,1)))</f>
        <v>1200000.1000000001</v>
      </c>
      <c r="D14" s="34"/>
      <c r="F14" s="48" t="s">
        <v>7</v>
      </c>
      <c r="G14" s="45"/>
      <c r="H14" s="45"/>
      <c r="I14" s="45"/>
      <c r="J14" s="45"/>
      <c r="K14" s="45"/>
      <c r="L14" s="46"/>
      <c r="S14" s="1" t="s">
        <v>11</v>
      </c>
      <c r="T14" s="14">
        <f>IF(U10&gt;$B$41,$C$40,IF(ISNA(VLOOKUP(U10,$C$35:$C$41,1)),0,VLOOKUP(U10,$C$35:$C$41,1)))</f>
        <v>1200000.1000000001</v>
      </c>
      <c r="U14" s="14"/>
    </row>
    <row r="15" spans="1:21" ht="31.5" customHeight="1" x14ac:dyDescent="0.25">
      <c r="A15" s="43"/>
      <c r="B15" s="15" t="s">
        <v>10</v>
      </c>
      <c r="C15" s="214">
        <f>+$D$10-$C$14</f>
        <v>364999.89999999991</v>
      </c>
      <c r="F15" s="44" t="s">
        <v>16</v>
      </c>
      <c r="L15" s="37"/>
      <c r="S15" s="15" t="s">
        <v>10</v>
      </c>
      <c r="T15" s="214">
        <f>+U10-T14</f>
        <v>364999.89999999991</v>
      </c>
    </row>
    <row r="16" spans="1:21" ht="15" customHeight="1" x14ac:dyDescent="0.25">
      <c r="A16" s="43"/>
      <c r="B16" s="283" t="s">
        <v>13</v>
      </c>
      <c r="C16" s="301">
        <f>IF($D$10&gt;$C$14,VLOOKUP($D$10,$B$35:$E$41,4))</f>
        <v>0.05</v>
      </c>
      <c r="D16" s="33">
        <f>ROUND(C15*C16,0)</f>
        <v>18250</v>
      </c>
      <c r="F16" s="391" t="s">
        <v>17</v>
      </c>
      <c r="G16" s="405"/>
      <c r="H16" s="405"/>
      <c r="I16" s="405"/>
      <c r="J16" s="405"/>
      <c r="K16" s="405"/>
      <c r="L16" s="350"/>
      <c r="S16" s="5" t="s">
        <v>13</v>
      </c>
      <c r="T16" s="284">
        <f>IF(U10&gt;T14,VLOOKUP(U10,$B$35:$E$41,4))</f>
        <v>0.05</v>
      </c>
      <c r="U16" s="13">
        <f>ROUND(T15*T16,0)</f>
        <v>18250</v>
      </c>
    </row>
    <row r="17" spans="1:21" ht="15.75" thickBot="1" x14ac:dyDescent="0.3">
      <c r="A17" s="43"/>
      <c r="F17" s="43" t="s">
        <v>26</v>
      </c>
      <c r="L17" s="37"/>
    </row>
    <row r="18" spans="1:21" ht="15.75" thickBot="1" x14ac:dyDescent="0.3">
      <c r="A18" s="43"/>
      <c r="B18" s="5" t="s">
        <v>14</v>
      </c>
      <c r="D18" s="304">
        <f>+D13+D16</f>
        <v>18250</v>
      </c>
      <c r="F18" s="43" t="s">
        <v>18</v>
      </c>
      <c r="L18" s="37"/>
      <c r="S18" s="5" t="s">
        <v>14</v>
      </c>
      <c r="U18" s="17">
        <f>+U13+U16</f>
        <v>18250</v>
      </c>
    </row>
    <row r="19" spans="1:21" ht="15.75" thickBot="1" x14ac:dyDescent="0.3">
      <c r="A19" s="43"/>
      <c r="B19" s="5" t="s">
        <v>206</v>
      </c>
      <c r="D19" s="17">
        <f>IF(AND(D16&lt;2000,C16=$E$38),2000,0)</f>
        <v>0</v>
      </c>
      <c r="F19" s="47" t="s">
        <v>8</v>
      </c>
      <c r="L19" s="37"/>
      <c r="S19" s="286" t="s">
        <v>173</v>
      </c>
      <c r="U19" s="17">
        <v>2000</v>
      </c>
    </row>
    <row r="20" spans="1:21" x14ac:dyDescent="0.25">
      <c r="A20" s="43"/>
      <c r="F20" s="43"/>
      <c r="L20" s="37"/>
    </row>
    <row r="21" spans="1:21" x14ac:dyDescent="0.25">
      <c r="A21" s="43"/>
      <c r="B21" s="10" t="s">
        <v>24</v>
      </c>
      <c r="C21" s="11"/>
      <c r="D21" s="11"/>
      <c r="F21" s="43"/>
      <c r="L21" s="37"/>
    </row>
    <row r="22" spans="1:21" x14ac:dyDescent="0.25">
      <c r="A22" s="43"/>
      <c r="B22" s="1" t="s">
        <v>195</v>
      </c>
      <c r="D22" s="214">
        <f>IF(AND(U18&lt;2000,T16=$E$38),U19,U18)</f>
        <v>18250</v>
      </c>
      <c r="F22" s="287" t="s">
        <v>59</v>
      </c>
      <c r="L22" s="37"/>
    </row>
    <row r="23" spans="1:21" x14ac:dyDescent="0.25">
      <c r="A23" s="43"/>
      <c r="B23" s="1" t="s">
        <v>196</v>
      </c>
      <c r="D23" s="214">
        <f>IF(D18&lt;2000,D19,D18)</f>
        <v>18250</v>
      </c>
      <c r="F23" s="43"/>
      <c r="L23" s="37"/>
    </row>
    <row r="24" spans="1:21" ht="15.75" thickBot="1" x14ac:dyDescent="0.3">
      <c r="A24" s="43"/>
      <c r="B24" s="1" t="s">
        <v>197</v>
      </c>
      <c r="D24" s="214">
        <f>ROUND(IF(C8&gt;0,(D22/12*$C$7),0),0)</f>
        <v>0</v>
      </c>
      <c r="F24" s="43"/>
      <c r="L24" s="37"/>
    </row>
    <row r="25" spans="1:21" ht="15.75" thickBot="1" x14ac:dyDescent="0.3">
      <c r="A25" s="43"/>
      <c r="B25" s="1" t="s">
        <v>198</v>
      </c>
      <c r="D25" s="18">
        <f>IF((D23-D24)&lt;0,D24+D23-D24,(D23-D24))</f>
        <v>18250</v>
      </c>
      <c r="F25" s="43"/>
      <c r="L25" s="37"/>
    </row>
    <row r="26" spans="1:21" ht="21.75" thickBot="1" x14ac:dyDescent="0.4">
      <c r="A26" s="43"/>
      <c r="B26" s="5" t="s">
        <v>15</v>
      </c>
      <c r="D26" s="302">
        <f>IF(C8=0,D25/C7,D25/C8)</f>
        <v>18250</v>
      </c>
      <c r="F26" s="43"/>
      <c r="L26" s="37"/>
    </row>
    <row r="27" spans="1:21" x14ac:dyDescent="0.25">
      <c r="A27" s="40"/>
      <c r="B27" s="12"/>
      <c r="C27" s="12"/>
      <c r="D27" s="12"/>
      <c r="E27" s="12"/>
      <c r="F27" s="288" t="s">
        <v>207</v>
      </c>
      <c r="G27" s="12"/>
      <c r="H27" s="12"/>
      <c r="I27" s="12"/>
      <c r="J27" s="12"/>
      <c r="K27" s="12"/>
      <c r="L27" s="41"/>
    </row>
    <row r="32" spans="1:21" ht="15" customHeight="1" x14ac:dyDescent="0.25">
      <c r="A32" s="406" t="s">
        <v>21</v>
      </c>
      <c r="B32" s="407"/>
      <c r="C32" s="407"/>
      <c r="D32" s="407"/>
      <c r="E32" s="408"/>
    </row>
    <row r="33" spans="1:8" x14ac:dyDescent="0.25">
      <c r="A33" s="406" t="s">
        <v>208</v>
      </c>
      <c r="B33" s="407"/>
      <c r="C33" s="407"/>
      <c r="D33" s="407"/>
      <c r="E33" s="408"/>
    </row>
    <row r="34" spans="1:8" s="21" customFormat="1" x14ac:dyDescent="0.25">
      <c r="A34" s="22" t="s">
        <v>3</v>
      </c>
      <c r="B34" s="23" t="s">
        <v>22</v>
      </c>
      <c r="C34" s="23" t="s">
        <v>23</v>
      </c>
      <c r="D34" s="23" t="s">
        <v>4</v>
      </c>
      <c r="E34" s="23" t="s">
        <v>5</v>
      </c>
      <c r="F34" s="1"/>
      <c r="G34" s="1"/>
      <c r="H34" s="1"/>
    </row>
    <row r="35" spans="1:8" s="21" customFormat="1" ht="15.75" x14ac:dyDescent="0.3">
      <c r="A35" s="24">
        <v>1</v>
      </c>
      <c r="B35" s="25">
        <v>0</v>
      </c>
      <c r="C35" s="25">
        <v>400000</v>
      </c>
      <c r="D35" s="8">
        <v>0</v>
      </c>
      <c r="E35" s="26">
        <v>0</v>
      </c>
      <c r="F35" s="1"/>
      <c r="G35" s="289"/>
      <c r="H35" s="289"/>
    </row>
    <row r="36" spans="1:8" s="21" customFormat="1" ht="15.75" x14ac:dyDescent="0.3">
      <c r="A36" s="24">
        <v>2</v>
      </c>
      <c r="B36" s="25">
        <f>+C35+1</f>
        <v>400001</v>
      </c>
      <c r="C36" s="25">
        <v>800000.1</v>
      </c>
      <c r="D36" s="78">
        <v>1000</v>
      </c>
      <c r="E36" s="26">
        <v>0</v>
      </c>
      <c r="F36" s="1"/>
      <c r="G36" s="1"/>
      <c r="H36" s="1"/>
    </row>
    <row r="37" spans="1:8" s="21" customFormat="1" ht="15.75" x14ac:dyDescent="0.3">
      <c r="A37" s="24">
        <v>3</v>
      </c>
      <c r="B37" s="25">
        <f>+C36+1-0.1</f>
        <v>800001</v>
      </c>
      <c r="C37" s="25">
        <v>1200000.1000000001</v>
      </c>
      <c r="D37" s="78">
        <v>2000</v>
      </c>
      <c r="E37" s="26">
        <v>0</v>
      </c>
      <c r="F37" s="1"/>
      <c r="G37" s="1"/>
      <c r="H37" s="1"/>
    </row>
    <row r="38" spans="1:8" s="21" customFormat="1" ht="15.75" x14ac:dyDescent="0.3">
      <c r="A38" s="24">
        <v>4</v>
      </c>
      <c r="B38" s="25">
        <f>+C37+1-0.1</f>
        <v>1200001</v>
      </c>
      <c r="C38" s="25">
        <v>2500000</v>
      </c>
      <c r="D38" s="303">
        <v>0</v>
      </c>
      <c r="E38" s="77">
        <v>0.05</v>
      </c>
      <c r="F38" s="1"/>
      <c r="G38" s="1"/>
      <c r="H38" s="1"/>
    </row>
    <row r="39" spans="1:8" s="21" customFormat="1" ht="15.75" x14ac:dyDescent="0.3">
      <c r="A39" s="24">
        <v>5</v>
      </c>
      <c r="B39" s="25">
        <f>+C38+1-0.1</f>
        <v>2500000.9</v>
      </c>
      <c r="C39" s="25">
        <v>4000000</v>
      </c>
      <c r="D39" s="78">
        <v>65000</v>
      </c>
      <c r="E39" s="77">
        <v>0.15</v>
      </c>
      <c r="F39" s="1"/>
      <c r="G39" s="1"/>
      <c r="H39" s="1"/>
    </row>
    <row r="40" spans="1:8" s="21" customFormat="1" ht="15.75" x14ac:dyDescent="0.3">
      <c r="A40" s="24">
        <v>6</v>
      </c>
      <c r="B40" s="25">
        <f>+C39+1-0.1</f>
        <v>4000000.9</v>
      </c>
      <c r="C40" s="25">
        <v>8000000</v>
      </c>
      <c r="D40" s="78">
        <v>290000</v>
      </c>
      <c r="E40" s="77">
        <v>0.2</v>
      </c>
      <c r="F40" s="1"/>
      <c r="G40" s="1"/>
      <c r="H40" s="1"/>
    </row>
    <row r="41" spans="1:8" s="21" customFormat="1" ht="15.75" x14ac:dyDescent="0.3">
      <c r="A41" s="24">
        <v>7</v>
      </c>
      <c r="B41" s="25">
        <f>+C40+1-0.1</f>
        <v>8000000.9000000004</v>
      </c>
      <c r="C41" s="25">
        <v>0</v>
      </c>
      <c r="D41" s="78">
        <v>1090000</v>
      </c>
      <c r="E41" s="77">
        <v>0.25</v>
      </c>
      <c r="F41" s="1"/>
      <c r="G41" s="1"/>
      <c r="H41" s="1"/>
    </row>
  </sheetData>
  <sheetProtection algorithmName="SHA-512" hashValue="gJAcdTQTmWV4acx2Hbg8HWTrg2M8CC2O8SU2CgIJ3o1dNtLA/LwngHBG26ExOjZSzFAhNhX0yUzNjh/nA4xepA==" saltValue="ssAdqiILKwN31dEr3PFWqw==" spinCount="100000" sheet="1" selectLockedCells="1"/>
  <mergeCells count="8">
    <mergeCell ref="S9:U9"/>
    <mergeCell ref="F16:L16"/>
    <mergeCell ref="A32:E32"/>
    <mergeCell ref="A33:E33"/>
    <mergeCell ref="F6:L7"/>
    <mergeCell ref="F8:L10"/>
    <mergeCell ref="R8:R9"/>
    <mergeCell ref="B9:D9"/>
  </mergeCells>
  <dataValidations count="5">
    <dataValidation allowBlank="1" showInputMessage="1" showErrorMessage="1" promptTitle="FinanTax Consulting:" prompt="use this row if there is any salary increament during the period. Insert new salary after increament and remaining months." sqref="A8:A9" xr:uid="{09484824-5CBB-47A5-9CC8-7471830A9DC4}"/>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 xr:uid="{087BD6D7-670B-4387-979D-18CFAFB043EF}"/>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C7 T7" xr:uid="{1902E89E-F671-4FE6-A0D9-F5F74AE3759B}"/>
    <dataValidation allowBlank="1" showInputMessage="1" showErrorMessage="1" promptTitle="FinanTax Consulting:" prompt="Insert Monthly Salary, Including all benefits." sqref="A7 R7" xr:uid="{DCFD6D52-3418-4AC4-98BD-C8D83355D61C}"/>
    <dataValidation allowBlank="1" showInputMessage="1" showErrorMessage="1" promptTitle="FinanTax Consulting:" prompt="use this row if there is any salary review during the period. Insert new salary after review and remaining months." sqref="R8" xr:uid="{649658CA-6104-4C41-B2C5-432346CB1FE2}"/>
  </dataValidations>
  <hyperlinks>
    <hyperlink ref="F19" r:id="rId1" xr:uid="{2B928628-95B9-4C12-AB0E-F3C21759CE32}"/>
    <hyperlink ref="F27" r:id="rId2" xr:uid="{2A21DFD7-61B2-4126-9B19-85909AF43A65}"/>
  </hyperlinks>
  <printOptions horizontalCentered="1"/>
  <pageMargins left="0.34" right="0.23" top="0.99" bottom="0.75" header="0.3" footer="0.3"/>
  <pageSetup scale="64"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07B23-4BC8-432E-A80D-010A76CEF23B}">
  <sheetPr>
    <tabColor theme="3" tint="-0.249977111117893"/>
    <pageSetUpPr fitToPage="1"/>
  </sheetPr>
  <dimension ref="A1:V46"/>
  <sheetViews>
    <sheetView zoomScale="80" zoomScaleNormal="80" workbookViewId="0">
      <selection activeCell="B7" sqref="B7"/>
    </sheetView>
  </sheetViews>
  <sheetFormatPr defaultRowHeight="15" x14ac:dyDescent="0.25"/>
  <cols>
    <col min="1" max="1" width="15.7109375" style="1" customWidth="1"/>
    <col min="2" max="2" width="31" style="1" customWidth="1"/>
    <col min="3" max="3" width="14.85546875" style="1" customWidth="1"/>
    <col min="4" max="4" width="18.7109375" style="1" customWidth="1"/>
    <col min="5" max="5" width="11.140625" style="1" customWidth="1"/>
    <col min="6" max="13" width="9.140625" style="1"/>
    <col min="14" max="15" width="0" style="1" hidden="1" customWidth="1"/>
    <col min="16" max="18" width="9.140625" style="1" hidden="1" customWidth="1"/>
    <col min="19" max="21" width="25.85546875" style="1" hidden="1" customWidth="1"/>
    <col min="22" max="22" width="9.140625" style="1" hidden="1" customWidth="1"/>
    <col min="23" max="32" width="9.140625" style="1" customWidth="1"/>
    <col min="33" max="16384" width="9.140625" style="1"/>
  </cols>
  <sheetData>
    <row r="1" spans="1:21" ht="15.75" x14ac:dyDescent="0.25">
      <c r="A1" s="305" t="s">
        <v>0</v>
      </c>
      <c r="B1" s="306"/>
      <c r="C1" s="306"/>
      <c r="D1" s="306"/>
      <c r="E1" s="306"/>
      <c r="F1" s="306"/>
      <c r="G1" s="306"/>
      <c r="H1" s="306"/>
      <c r="I1" s="306"/>
      <c r="J1" s="306"/>
      <c r="K1" s="306"/>
      <c r="L1" s="307"/>
    </row>
    <row r="2" spans="1:21" ht="15.75" x14ac:dyDescent="0.25">
      <c r="A2" s="305" t="s">
        <v>50</v>
      </c>
      <c r="B2" s="306"/>
      <c r="C2" s="306"/>
      <c r="D2" s="306"/>
      <c r="E2" s="306"/>
      <c r="F2" s="306"/>
      <c r="G2" s="306"/>
      <c r="H2" s="306"/>
      <c r="I2" s="306"/>
      <c r="J2" s="306"/>
      <c r="K2" s="306"/>
      <c r="L2" s="307"/>
    </row>
    <row r="3" spans="1:21" ht="15.75" x14ac:dyDescent="0.25">
      <c r="A3" s="308" t="s">
        <v>209</v>
      </c>
      <c r="B3" s="309"/>
      <c r="C3" s="309"/>
      <c r="D3" s="309"/>
      <c r="E3" s="309"/>
      <c r="F3" s="309"/>
      <c r="G3" s="309"/>
      <c r="H3" s="309"/>
      <c r="I3" s="309"/>
      <c r="J3" s="309"/>
      <c r="K3" s="309"/>
      <c r="L3" s="310"/>
    </row>
    <row r="4" spans="1:21" ht="15.75" x14ac:dyDescent="0.25">
      <c r="A4" s="42"/>
      <c r="B4" s="270"/>
      <c r="C4" s="270"/>
      <c r="D4" s="270"/>
      <c r="E4" s="270"/>
      <c r="F4" s="271"/>
      <c r="G4" s="272"/>
      <c r="H4" s="272"/>
      <c r="I4" s="272"/>
      <c r="J4" s="272"/>
      <c r="K4" s="272"/>
      <c r="L4" s="273"/>
    </row>
    <row r="5" spans="1:21" x14ac:dyDescent="0.25">
      <c r="A5" s="43"/>
      <c r="F5" s="274" t="s">
        <v>192</v>
      </c>
      <c r="L5" s="37"/>
    </row>
    <row r="6" spans="1:21" ht="34.5" customHeight="1" x14ac:dyDescent="0.25">
      <c r="A6" s="43"/>
      <c r="B6" s="311" t="s">
        <v>202</v>
      </c>
      <c r="C6" s="312" t="s">
        <v>6</v>
      </c>
      <c r="D6" s="311" t="s">
        <v>2</v>
      </c>
      <c r="F6" s="402" t="s">
        <v>210</v>
      </c>
      <c r="G6" s="403"/>
      <c r="H6" s="403"/>
      <c r="I6" s="403"/>
      <c r="J6" s="403"/>
      <c r="K6" s="403"/>
      <c r="L6" s="404"/>
      <c r="S6" s="3" t="s">
        <v>1</v>
      </c>
      <c r="T6" s="4" t="s">
        <v>6</v>
      </c>
      <c r="U6" s="3" t="s">
        <v>2</v>
      </c>
    </row>
    <row r="7" spans="1:21" x14ac:dyDescent="0.25">
      <c r="A7" s="44"/>
      <c r="B7" s="313">
        <f>'SALARY TAX-2022-23'!D11</f>
        <v>1565000</v>
      </c>
      <c r="C7" s="314">
        <v>1</v>
      </c>
      <c r="D7" s="7">
        <f>+B7*C7</f>
        <v>1565000</v>
      </c>
      <c r="F7" s="402"/>
      <c r="G7" s="403"/>
      <c r="H7" s="403"/>
      <c r="I7" s="403"/>
      <c r="J7" s="403"/>
      <c r="K7" s="403"/>
      <c r="L7" s="404"/>
      <c r="R7" s="1" t="s">
        <v>9</v>
      </c>
      <c r="S7" s="6">
        <f>B7</f>
        <v>1565000</v>
      </c>
      <c r="T7" s="7">
        <v>12</v>
      </c>
      <c r="U7" s="7">
        <f>+S7*T7</f>
        <v>18780000</v>
      </c>
    </row>
    <row r="8" spans="1:21" ht="17.25" customHeight="1" x14ac:dyDescent="0.25">
      <c r="A8" s="278" t="s">
        <v>194</v>
      </c>
      <c r="B8" s="313">
        <v>0</v>
      </c>
      <c r="C8" s="8">
        <f>IF(B8&gt;0,12-C7,12-C7)</f>
        <v>11</v>
      </c>
      <c r="D8" s="8">
        <f>+B8*C8</f>
        <v>0</v>
      </c>
      <c r="F8" s="402" t="s">
        <v>204</v>
      </c>
      <c r="G8" s="403"/>
      <c r="H8" s="403"/>
      <c r="I8" s="403"/>
      <c r="J8" s="403"/>
      <c r="K8" s="403"/>
      <c r="L8" s="404"/>
      <c r="R8" s="348" t="s">
        <v>19</v>
      </c>
      <c r="S8" s="6"/>
      <c r="T8" s="8"/>
      <c r="U8" s="7"/>
    </row>
    <row r="9" spans="1:21" x14ac:dyDescent="0.25">
      <c r="A9" s="76"/>
      <c r="B9" s="345"/>
      <c r="C9" s="346"/>
      <c r="D9" s="347"/>
      <c r="F9" s="402"/>
      <c r="G9" s="403"/>
      <c r="H9" s="403"/>
      <c r="I9" s="403"/>
      <c r="J9" s="403"/>
      <c r="K9" s="403"/>
      <c r="L9" s="404"/>
      <c r="R9" s="348"/>
      <c r="S9" s="345"/>
      <c r="T9" s="346"/>
      <c r="U9" s="347"/>
    </row>
    <row r="10" spans="1:21" ht="23.25" customHeight="1" x14ac:dyDescent="0.25">
      <c r="A10" s="43"/>
      <c r="B10" s="315"/>
      <c r="C10" s="315">
        <f>SUM(C7:C9)</f>
        <v>12</v>
      </c>
      <c r="D10" s="315">
        <f>SUM(D7:D9)</f>
        <v>1565000</v>
      </c>
      <c r="F10" s="402"/>
      <c r="G10" s="403"/>
      <c r="H10" s="403"/>
      <c r="I10" s="403"/>
      <c r="J10" s="403"/>
      <c r="K10" s="403"/>
      <c r="L10" s="404"/>
      <c r="S10" s="9"/>
      <c r="T10" s="9">
        <f>SUM(T7:T9)</f>
        <v>12</v>
      </c>
      <c r="U10" s="9">
        <f>SUM(U7:U9)</f>
        <v>18780000</v>
      </c>
    </row>
    <row r="11" spans="1:21" x14ac:dyDescent="0.25">
      <c r="A11" s="43"/>
      <c r="F11" s="279"/>
      <c r="G11" s="280"/>
      <c r="H11" s="280"/>
      <c r="I11" s="280"/>
      <c r="J11" s="280"/>
      <c r="K11" s="280"/>
      <c r="L11" s="38"/>
    </row>
    <row r="12" spans="1:21" x14ac:dyDescent="0.25">
      <c r="A12" s="43"/>
      <c r="B12" s="10" t="s">
        <v>20</v>
      </c>
      <c r="C12" s="11"/>
      <c r="D12" s="11"/>
      <c r="F12" s="281" t="s">
        <v>205</v>
      </c>
      <c r="G12" s="282"/>
      <c r="H12" s="282"/>
      <c r="I12" s="282"/>
      <c r="J12" s="282"/>
      <c r="K12" s="282"/>
      <c r="L12" s="39"/>
      <c r="S12" s="10" t="s">
        <v>12</v>
      </c>
      <c r="T12" s="11"/>
      <c r="U12" s="11"/>
    </row>
    <row r="13" spans="1:21" x14ac:dyDescent="0.25">
      <c r="A13" s="43"/>
      <c r="B13" s="5" t="s">
        <v>4</v>
      </c>
      <c r="D13" s="33">
        <f>VLOOKUP(D10,$B$35:$E$46,3)</f>
        <v>92000</v>
      </c>
      <c r="F13" s="40"/>
      <c r="G13" s="12"/>
      <c r="H13" s="12"/>
      <c r="I13" s="12"/>
      <c r="J13" s="12"/>
      <c r="K13" s="12"/>
      <c r="L13" s="41"/>
      <c r="S13" s="5" t="s">
        <v>4</v>
      </c>
      <c r="U13" s="13">
        <f>VLOOKUP(U10,$B$35:$E$46,3)</f>
        <v>1422000</v>
      </c>
    </row>
    <row r="14" spans="1:21" x14ac:dyDescent="0.25">
      <c r="A14" s="43"/>
      <c r="B14" s="1" t="s">
        <v>11</v>
      </c>
      <c r="C14" s="34">
        <f>IF($D$10&gt;$B$46,$C$45,IF(ISNA(VLOOKUP($D$10,$C$35:$C$46,1)),0,VLOOKUP($D$10,$C$35:$C$46,1)))</f>
        <v>1500000.1</v>
      </c>
      <c r="D14" s="34"/>
      <c r="F14" s="48" t="s">
        <v>7</v>
      </c>
      <c r="G14" s="45"/>
      <c r="H14" s="45"/>
      <c r="I14" s="45"/>
      <c r="J14" s="45"/>
      <c r="K14" s="45"/>
      <c r="L14" s="46"/>
      <c r="S14" s="1" t="s">
        <v>11</v>
      </c>
      <c r="T14" s="14">
        <f>IF(U10&gt;$B$46,$C$45,IF(ISNA(VLOOKUP(U10,$C$35:$C$46,1)),0,VLOOKUP(U10,$C$35:$C$46,1)))</f>
        <v>7000000.0999999996</v>
      </c>
      <c r="U14" s="14"/>
    </row>
    <row r="15" spans="1:21" ht="31.5" customHeight="1" x14ac:dyDescent="0.25">
      <c r="A15" s="43"/>
      <c r="B15" s="15" t="s">
        <v>10</v>
      </c>
      <c r="C15" s="214">
        <f>+$D$10-$C$14</f>
        <v>64999.899999999907</v>
      </c>
      <c r="F15" s="44" t="s">
        <v>16</v>
      </c>
      <c r="L15" s="37"/>
      <c r="S15" s="15" t="s">
        <v>10</v>
      </c>
      <c r="T15" s="214">
        <f>+U10-T14</f>
        <v>11779999.9</v>
      </c>
    </row>
    <row r="16" spans="1:21" ht="15" customHeight="1" x14ac:dyDescent="0.25">
      <c r="A16" s="43"/>
      <c r="B16" s="5" t="s">
        <v>13</v>
      </c>
      <c r="C16" s="301">
        <f>IF($D$10&gt;$C$14,VLOOKUP($D$10,$B$35:$E$46,4))</f>
        <v>0.15</v>
      </c>
      <c r="D16" s="33">
        <f>ROUND(C15*C16,0)</f>
        <v>9750</v>
      </c>
      <c r="F16" s="391" t="s">
        <v>17</v>
      </c>
      <c r="G16" s="405"/>
      <c r="H16" s="405"/>
      <c r="I16" s="405"/>
      <c r="J16" s="405"/>
      <c r="K16" s="405"/>
      <c r="L16" s="350"/>
      <c r="S16" s="5" t="s">
        <v>13</v>
      </c>
      <c r="T16" s="284">
        <f>IF(U10&gt;T14,VLOOKUP(U10,$B$35:$E$46,4))</f>
        <v>0.3</v>
      </c>
      <c r="U16" s="13">
        <f>ROUND(T15*T16,0)</f>
        <v>3534000</v>
      </c>
    </row>
    <row r="17" spans="1:21" ht="15.75" thickBot="1" x14ac:dyDescent="0.3">
      <c r="A17" s="43"/>
      <c r="F17" s="43" t="s">
        <v>26</v>
      </c>
      <c r="L17" s="37"/>
    </row>
    <row r="18" spans="1:21" ht="15.75" thickBot="1" x14ac:dyDescent="0.3">
      <c r="A18" s="43"/>
      <c r="B18" s="5" t="s">
        <v>14</v>
      </c>
      <c r="D18" s="304">
        <f>+D13+D16</f>
        <v>101750</v>
      </c>
      <c r="F18" s="43" t="s">
        <v>18</v>
      </c>
      <c r="L18" s="37"/>
      <c r="S18" s="5" t="s">
        <v>14</v>
      </c>
      <c r="U18" s="18">
        <f>+U13+U16</f>
        <v>4956000</v>
      </c>
    </row>
    <row r="19" spans="1:21" x14ac:dyDescent="0.25">
      <c r="A19" s="43"/>
      <c r="B19" s="286"/>
      <c r="D19" s="316"/>
      <c r="F19" s="47" t="s">
        <v>8</v>
      </c>
      <c r="L19" s="37"/>
      <c r="S19" s="286"/>
      <c r="U19" s="316"/>
    </row>
    <row r="20" spans="1:21" x14ac:dyDescent="0.25">
      <c r="A20" s="43"/>
      <c r="F20" s="43"/>
      <c r="L20" s="37"/>
    </row>
    <row r="21" spans="1:21" x14ac:dyDescent="0.25">
      <c r="A21" s="43"/>
      <c r="B21" s="10" t="s">
        <v>24</v>
      </c>
      <c r="C21" s="11"/>
      <c r="D21" s="11"/>
      <c r="F21" s="43"/>
      <c r="L21" s="37"/>
    </row>
    <row r="22" spans="1:21" x14ac:dyDescent="0.25">
      <c r="A22" s="43"/>
      <c r="B22" s="1" t="s">
        <v>195</v>
      </c>
      <c r="D22" s="214">
        <f>U18</f>
        <v>4956000</v>
      </c>
      <c r="F22" s="43" t="s">
        <v>25</v>
      </c>
      <c r="L22" s="37"/>
    </row>
    <row r="23" spans="1:21" x14ac:dyDescent="0.25">
      <c r="A23" s="43"/>
      <c r="B23" s="1" t="s">
        <v>196</v>
      </c>
      <c r="D23" s="214">
        <f>D18</f>
        <v>101750</v>
      </c>
      <c r="F23" s="43"/>
      <c r="L23" s="37"/>
    </row>
    <row r="24" spans="1:21" ht="15.75" thickBot="1" x14ac:dyDescent="0.3">
      <c r="A24" s="43"/>
      <c r="B24" s="1" t="s">
        <v>197</v>
      </c>
      <c r="D24" s="214">
        <f>ROUND(IF(C8&gt;0,(D22/12*$C$7),0),0)</f>
        <v>413000</v>
      </c>
      <c r="F24" s="43"/>
      <c r="L24" s="37"/>
    </row>
    <row r="25" spans="1:21" ht="15.75" thickBot="1" x14ac:dyDescent="0.3">
      <c r="A25" s="43"/>
      <c r="B25" s="1" t="s">
        <v>198</v>
      </c>
      <c r="D25" s="18">
        <f>+D23-D24</f>
        <v>-311250</v>
      </c>
      <c r="F25" s="43"/>
      <c r="H25" s="242" t="s">
        <v>207</v>
      </c>
      <c r="L25" s="37"/>
    </row>
    <row r="26" spans="1:21" ht="15.75" thickBot="1" x14ac:dyDescent="0.3">
      <c r="A26" s="43"/>
      <c r="B26" s="5" t="s">
        <v>15</v>
      </c>
      <c r="D26" s="317">
        <f>ROUND(D25/$C$10,0)</f>
        <v>-25938</v>
      </c>
      <c r="F26" s="43"/>
      <c r="L26" s="37"/>
    </row>
    <row r="27" spans="1:21" x14ac:dyDescent="0.25">
      <c r="A27" s="40"/>
      <c r="B27" s="12"/>
      <c r="C27" s="12"/>
      <c r="D27" s="12"/>
      <c r="E27" s="12"/>
      <c r="F27" s="40"/>
      <c r="G27" s="12"/>
      <c r="H27" s="12"/>
      <c r="I27" s="12"/>
      <c r="J27" s="12"/>
      <c r="K27" s="12"/>
      <c r="L27" s="41"/>
    </row>
    <row r="32" spans="1:21" ht="15" customHeight="1" x14ac:dyDescent="0.25">
      <c r="A32" s="410" t="s">
        <v>21</v>
      </c>
      <c r="B32" s="411"/>
      <c r="C32" s="411"/>
      <c r="D32" s="411"/>
      <c r="E32" s="412"/>
    </row>
    <row r="33" spans="1:13" x14ac:dyDescent="0.25">
      <c r="A33" s="410" t="s">
        <v>211</v>
      </c>
      <c r="B33" s="411"/>
      <c r="C33" s="411"/>
      <c r="D33" s="411"/>
      <c r="E33" s="412"/>
    </row>
    <row r="34" spans="1:13" s="21" customFormat="1" x14ac:dyDescent="0.25">
      <c r="A34" s="22" t="s">
        <v>3</v>
      </c>
      <c r="B34" s="23" t="s">
        <v>22</v>
      </c>
      <c r="C34" s="23" t="s">
        <v>23</v>
      </c>
      <c r="D34" s="23" t="s">
        <v>4</v>
      </c>
      <c r="E34" s="23" t="s">
        <v>5</v>
      </c>
      <c r="F34" s="1"/>
      <c r="G34" s="1"/>
      <c r="H34" s="1"/>
    </row>
    <row r="35" spans="1:13" s="21" customFormat="1" ht="15.75" x14ac:dyDescent="0.3">
      <c r="A35" s="24">
        <v>1</v>
      </c>
      <c r="B35" s="25">
        <v>0</v>
      </c>
      <c r="C35" s="25">
        <v>400000</v>
      </c>
      <c r="D35" s="8">
        <v>0</v>
      </c>
      <c r="E35" s="26">
        <v>0</v>
      </c>
      <c r="F35" s="1"/>
      <c r="G35" s="289"/>
      <c r="H35" s="289"/>
    </row>
    <row r="36" spans="1:13" s="21" customFormat="1" ht="15.75" x14ac:dyDescent="0.3">
      <c r="A36" s="24">
        <v>2</v>
      </c>
      <c r="B36" s="25">
        <f>+C35+1</f>
        <v>400001</v>
      </c>
      <c r="C36" s="25">
        <v>500000.1</v>
      </c>
      <c r="D36" s="8">
        <v>0</v>
      </c>
      <c r="E36" s="26">
        <v>0.02</v>
      </c>
      <c r="F36" s="1"/>
      <c r="G36" s="1"/>
      <c r="H36" s="1"/>
    </row>
    <row r="37" spans="1:13" s="21" customFormat="1" ht="15.75" x14ac:dyDescent="0.3">
      <c r="A37" s="24">
        <v>3</v>
      </c>
      <c r="B37" s="25">
        <f>+C36+1</f>
        <v>500001.1</v>
      </c>
      <c r="C37" s="25">
        <v>750000.1</v>
      </c>
      <c r="D37" s="8">
        <v>2000</v>
      </c>
      <c r="E37" s="26">
        <v>0.05</v>
      </c>
      <c r="F37" s="1"/>
      <c r="G37" s="1"/>
      <c r="H37" s="1"/>
    </row>
    <row r="38" spans="1:13" s="21" customFormat="1" ht="15.75" x14ac:dyDescent="0.3">
      <c r="A38" s="24">
        <v>4</v>
      </c>
      <c r="B38" s="25">
        <f>+C37+1</f>
        <v>750001.1</v>
      </c>
      <c r="C38" s="25">
        <v>1400000.1</v>
      </c>
      <c r="D38" s="8">
        <v>14500</v>
      </c>
      <c r="E38" s="26">
        <v>0.1</v>
      </c>
      <c r="F38" s="1"/>
      <c r="G38" s="1"/>
      <c r="H38" s="1"/>
    </row>
    <row r="39" spans="1:13" s="21" customFormat="1" ht="15.75" x14ac:dyDescent="0.3">
      <c r="A39" s="24">
        <v>5</v>
      </c>
      <c r="B39" s="25">
        <f>+C38+1</f>
        <v>1400001.1</v>
      </c>
      <c r="C39" s="25">
        <v>1500000.1</v>
      </c>
      <c r="D39" s="8">
        <v>79500</v>
      </c>
      <c r="E39" s="26">
        <v>0.125</v>
      </c>
      <c r="F39" s="1"/>
      <c r="G39" s="1"/>
      <c r="H39" s="1"/>
    </row>
    <row r="40" spans="1:13" s="21" customFormat="1" ht="15.75" x14ac:dyDescent="0.3">
      <c r="A40" s="24">
        <v>6</v>
      </c>
      <c r="B40" s="25">
        <f>+C39+1</f>
        <v>1500001.1</v>
      </c>
      <c r="C40" s="25">
        <v>1800000.1</v>
      </c>
      <c r="D40" s="8">
        <v>92000</v>
      </c>
      <c r="E40" s="26">
        <v>0.15</v>
      </c>
      <c r="F40" s="1"/>
      <c r="G40" s="1"/>
      <c r="H40" s="1"/>
    </row>
    <row r="41" spans="1:13" s="21" customFormat="1" ht="15.75" x14ac:dyDescent="0.3">
      <c r="A41" s="24">
        <v>7</v>
      </c>
      <c r="B41" s="25">
        <f>C40+1</f>
        <v>1800001.1</v>
      </c>
      <c r="C41" s="25">
        <v>2500000.1</v>
      </c>
      <c r="D41" s="8">
        <v>137000</v>
      </c>
      <c r="E41" s="26">
        <v>0.17499999999999999</v>
      </c>
      <c r="F41" s="1"/>
      <c r="G41" s="1"/>
      <c r="H41" s="1"/>
    </row>
    <row r="42" spans="1:13" s="21" customFormat="1" ht="15.75" x14ac:dyDescent="0.3">
      <c r="A42" s="24">
        <v>8</v>
      </c>
      <c r="B42" s="25">
        <f>+C41+1</f>
        <v>2500001.1</v>
      </c>
      <c r="C42" s="25">
        <v>3000000.1</v>
      </c>
      <c r="D42" s="8">
        <v>259500</v>
      </c>
      <c r="E42" s="26">
        <v>0.2</v>
      </c>
      <c r="F42" s="1"/>
      <c r="G42" s="1"/>
      <c r="H42" s="1"/>
    </row>
    <row r="43" spans="1:13" s="21" customFormat="1" ht="15.75" x14ac:dyDescent="0.3">
      <c r="A43" s="24">
        <v>9</v>
      </c>
      <c r="B43" s="25">
        <f t="shared" ref="B43:B45" si="0">+C42+1</f>
        <v>3000001.1</v>
      </c>
      <c r="C43" s="25">
        <v>3500000.1</v>
      </c>
      <c r="D43" s="8">
        <v>359500</v>
      </c>
      <c r="E43" s="26">
        <v>0.22500000000000001</v>
      </c>
      <c r="F43" s="1"/>
      <c r="G43" s="1"/>
      <c r="H43" s="1"/>
    </row>
    <row r="44" spans="1:13" s="21" customFormat="1" ht="15.75" x14ac:dyDescent="0.3">
      <c r="A44" s="24">
        <v>10</v>
      </c>
      <c r="B44" s="25">
        <f t="shared" si="0"/>
        <v>3500001.1</v>
      </c>
      <c r="C44" s="25">
        <v>4000000.1</v>
      </c>
      <c r="D44" s="8">
        <v>472000</v>
      </c>
      <c r="E44" s="26">
        <v>0.25</v>
      </c>
      <c r="F44" s="1"/>
      <c r="G44" s="1"/>
      <c r="H44" s="1"/>
      <c r="I44" s="1"/>
      <c r="J44" s="1"/>
      <c r="K44" s="1"/>
      <c r="L44" s="1"/>
      <c r="M44" s="1"/>
    </row>
    <row r="45" spans="1:13" s="21" customFormat="1" ht="15.75" x14ac:dyDescent="0.3">
      <c r="A45" s="24">
        <v>11</v>
      </c>
      <c r="B45" s="25">
        <f t="shared" si="0"/>
        <v>4000001.1</v>
      </c>
      <c r="C45" s="25">
        <v>7000000.0999999996</v>
      </c>
      <c r="D45" s="8">
        <v>597000</v>
      </c>
      <c r="E45" s="26">
        <v>0.27500000000000002</v>
      </c>
      <c r="F45" s="1"/>
      <c r="G45" s="1"/>
      <c r="H45" s="1"/>
      <c r="I45" s="1"/>
      <c r="J45" s="1"/>
      <c r="K45" s="1"/>
      <c r="L45" s="1"/>
      <c r="M45" s="1"/>
    </row>
    <row r="46" spans="1:13" s="21" customFormat="1" ht="15.75" x14ac:dyDescent="0.3">
      <c r="A46" s="24">
        <v>12</v>
      </c>
      <c r="B46" s="25">
        <f>+C45+1</f>
        <v>7000001.0999999996</v>
      </c>
      <c r="C46" s="25">
        <v>0</v>
      </c>
      <c r="D46" s="8">
        <v>1422000</v>
      </c>
      <c r="E46" s="26">
        <v>0.3</v>
      </c>
      <c r="F46" s="1"/>
      <c r="G46" s="1"/>
      <c r="H46" s="1"/>
      <c r="I46" s="1"/>
      <c r="J46" s="1"/>
      <c r="K46" s="1"/>
      <c r="L46" s="1"/>
      <c r="M46" s="1"/>
    </row>
  </sheetData>
  <sheetProtection algorithmName="SHA-512" hashValue="HOyeHZvLwabPlqgBTxkC+xjn8RlSvIx0V0dWxBF9U8cA5w7G/+SMoZfSOUAf9eXm1FqH/Stu2HSeo3/hiWuCLw==" saltValue="PZihglcXcZH9uFCbpj51EA==" spinCount="100000" sheet="1" selectLockedCells="1"/>
  <mergeCells count="8">
    <mergeCell ref="S9:U9"/>
    <mergeCell ref="F16:L16"/>
    <mergeCell ref="A32:E32"/>
    <mergeCell ref="A33:E33"/>
    <mergeCell ref="F6:L7"/>
    <mergeCell ref="F8:L10"/>
    <mergeCell ref="R8:R9"/>
    <mergeCell ref="B9:D9"/>
  </mergeCells>
  <dataValidations count="5">
    <dataValidation allowBlank="1" showInputMessage="1" showErrorMessage="1" promptTitle="FinanTax Consulting:" prompt="use this row if there is any salary increament during the period. Insert new salary after increament and remaining months." sqref="A8:A9" xr:uid="{969B8C4F-EE0F-4940-8C1A-9871FF10B09C}"/>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T8" xr:uid="{DF9C23C7-6D58-4B12-A05B-7738100EABFD}"/>
    <dataValidation allowBlank="1" showInputMessage="1" showErrorMessage="1" promptTitle="FinanTax Consulting" prompt="Add months before any review, i.e., if an employee gets 25,000 from July to Sep and then 30,000 from onwards, put 3 months here and remaining 9 months in next row under salary review." sqref="C7 T7" xr:uid="{D1A0DC00-AFB2-4885-BB1F-3E7B48F9B4F4}"/>
    <dataValidation allowBlank="1" showInputMessage="1" showErrorMessage="1" promptTitle="FinanTax Consulting:" prompt="Insert Monthly Salary, Including all benefits." sqref="A7 R7" xr:uid="{17540A1D-DA67-4582-A95F-C517F9E69B11}"/>
    <dataValidation allowBlank="1" showInputMessage="1" showErrorMessage="1" promptTitle="FinanTax Consulting:" prompt="use this row if there is any salary review during the period. Insert new salary after review and remaining months." sqref="R8" xr:uid="{F5BE728C-3A3D-4259-BAF0-35C1201A10C4}"/>
  </dataValidations>
  <hyperlinks>
    <hyperlink ref="F19" r:id="rId1" xr:uid="{287EED79-719C-4DDE-A2A8-3D880DAA4CD8}"/>
    <hyperlink ref="H25" r:id="rId2" xr:uid="{CEBB018C-D490-47C4-B2B8-302D3CF4B04C}"/>
  </hyperlinks>
  <printOptions horizontalCentered="1"/>
  <pageMargins left="0.5" right="0.23" top="0.99" bottom="0.75" header="0.3" footer="0.3"/>
  <pageSetup scale="60"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AC126"/>
  <sheetViews>
    <sheetView view="pageBreakPreview" zoomScaleNormal="80" zoomScaleSheetLayoutView="100" workbookViewId="0">
      <pane ySplit="6" topLeftCell="A7" activePane="bottomLeft" state="frozen"/>
      <selection activeCell="D14" sqref="D14"/>
      <selection pane="bottomLeft" activeCell="D115" sqref="D115"/>
    </sheetView>
  </sheetViews>
  <sheetFormatPr defaultRowHeight="15" x14ac:dyDescent="0.25"/>
  <cols>
    <col min="1" max="1" width="9.140625" style="156"/>
    <col min="2" max="2" width="11.7109375" style="222" customWidth="1"/>
    <col min="3" max="3" width="20" style="201" customWidth="1"/>
    <col min="4" max="4" width="83.85546875" style="185" customWidth="1"/>
    <col min="5" max="5" width="16.42578125" style="199" bestFit="1" customWidth="1"/>
    <col min="6" max="6" width="17.28515625" style="199" customWidth="1"/>
    <col min="7" max="7" width="21.140625" style="177" customWidth="1"/>
    <col min="8" max="29" width="9.140625" style="156"/>
  </cols>
  <sheetData>
    <row r="1" spans="1:29" ht="27" customHeight="1" x14ac:dyDescent="0.25">
      <c r="B1" s="413" t="s">
        <v>148</v>
      </c>
      <c r="C1" s="413"/>
      <c r="D1" s="413"/>
      <c r="E1" s="413"/>
      <c r="F1" s="413"/>
      <c r="G1" s="229"/>
    </row>
    <row r="2" spans="1:29" ht="21.75" customHeight="1" x14ac:dyDescent="0.25">
      <c r="B2" s="414" t="s">
        <v>185</v>
      </c>
      <c r="C2" s="414"/>
      <c r="D2" s="414"/>
      <c r="E2" s="414"/>
      <c r="F2" s="414"/>
      <c r="G2" s="225"/>
      <c r="H2" s="226"/>
    </row>
    <row r="3" spans="1:29" ht="18" customHeight="1" x14ac:dyDescent="0.25">
      <c r="B3" s="231"/>
      <c r="C3" s="231"/>
      <c r="D3" s="231"/>
      <c r="E3" s="231"/>
      <c r="F3" s="231"/>
      <c r="G3" s="225"/>
      <c r="H3" s="226"/>
    </row>
    <row r="4" spans="1:29" s="156" customFormat="1" ht="15.75" x14ac:dyDescent="0.25">
      <c r="B4" s="427" t="s">
        <v>8</v>
      </c>
      <c r="C4" s="428"/>
      <c r="D4" s="428"/>
      <c r="E4" s="428"/>
      <c r="F4" s="428"/>
      <c r="G4" s="428"/>
      <c r="H4" s="226"/>
    </row>
    <row r="5" spans="1:29" s="156" customFormat="1" ht="5.25" customHeight="1" x14ac:dyDescent="0.25">
      <c r="B5" s="328"/>
      <c r="C5" s="329"/>
      <c r="D5" s="329"/>
      <c r="E5" s="329"/>
      <c r="F5" s="329"/>
      <c r="G5" s="329"/>
      <c r="H5" s="226"/>
    </row>
    <row r="6" spans="1:29" s="233" customFormat="1" ht="26.25" customHeight="1" x14ac:dyDescent="0.25">
      <c r="A6" s="232"/>
      <c r="B6" s="332" t="s">
        <v>51</v>
      </c>
      <c r="C6" s="332" t="s">
        <v>80</v>
      </c>
      <c r="D6" s="333" t="s">
        <v>52</v>
      </c>
      <c r="E6" s="426" t="s">
        <v>53</v>
      </c>
      <c r="F6" s="426"/>
      <c r="G6" s="334" t="s">
        <v>147</v>
      </c>
      <c r="H6" s="226"/>
      <c r="I6" s="232"/>
      <c r="J6" s="232"/>
      <c r="K6" s="232"/>
      <c r="L6" s="232"/>
      <c r="M6" s="232"/>
      <c r="N6" s="232"/>
      <c r="O6" s="232"/>
      <c r="P6" s="232"/>
      <c r="Q6" s="232"/>
      <c r="R6" s="232"/>
      <c r="S6" s="232"/>
      <c r="T6" s="232"/>
      <c r="U6" s="232"/>
      <c r="V6" s="232"/>
      <c r="W6" s="232"/>
      <c r="X6" s="232"/>
      <c r="Y6" s="232"/>
      <c r="Z6" s="232"/>
      <c r="AA6" s="232"/>
      <c r="AB6" s="232"/>
      <c r="AC6" s="232"/>
    </row>
    <row r="7" spans="1:29" ht="20.100000000000001" customHeight="1" x14ac:dyDescent="0.25">
      <c r="B7" s="418" t="s">
        <v>231</v>
      </c>
      <c r="C7" s="418"/>
      <c r="D7" s="418"/>
      <c r="E7" s="419" t="s">
        <v>226</v>
      </c>
      <c r="F7" s="419" t="s">
        <v>125</v>
      </c>
      <c r="G7" s="335"/>
      <c r="H7" s="226"/>
    </row>
    <row r="8" spans="1:29" x14ac:dyDescent="0.25">
      <c r="B8" s="420">
        <v>148</v>
      </c>
      <c r="C8" s="420"/>
      <c r="D8" s="178" t="s">
        <v>232</v>
      </c>
      <c r="E8" s="321">
        <v>0.01</v>
      </c>
      <c r="F8" s="321">
        <v>0.02</v>
      </c>
      <c r="G8" s="423" t="s">
        <v>238</v>
      </c>
    </row>
    <row r="9" spans="1:29" x14ac:dyDescent="0.25">
      <c r="B9" s="421"/>
      <c r="C9" s="421"/>
      <c r="D9" s="178" t="s">
        <v>233</v>
      </c>
      <c r="E9" s="321">
        <v>0.02</v>
      </c>
      <c r="F9" s="321">
        <v>0.04</v>
      </c>
      <c r="G9" s="424"/>
    </row>
    <row r="10" spans="1:29" x14ac:dyDescent="0.25">
      <c r="B10" s="421"/>
      <c r="C10" s="421"/>
      <c r="D10" s="178" t="s">
        <v>235</v>
      </c>
      <c r="E10" s="321">
        <v>3.5000000000000003E-2</v>
      </c>
      <c r="F10" s="321">
        <v>7.0000000000000007E-2</v>
      </c>
      <c r="G10" s="425"/>
    </row>
    <row r="11" spans="1:29" x14ac:dyDescent="0.25">
      <c r="B11" s="421"/>
      <c r="C11" s="421"/>
      <c r="D11" s="178" t="s">
        <v>234</v>
      </c>
      <c r="E11" s="321">
        <v>5.5E-2</v>
      </c>
      <c r="F11" s="321">
        <v>0.11</v>
      </c>
      <c r="G11" s="330" t="s">
        <v>99</v>
      </c>
    </row>
    <row r="12" spans="1:29" x14ac:dyDescent="0.25">
      <c r="B12" s="421"/>
      <c r="C12" s="421"/>
      <c r="D12" s="178" t="s">
        <v>236</v>
      </c>
      <c r="E12" s="321">
        <v>0.04</v>
      </c>
      <c r="F12" s="321">
        <v>0.08</v>
      </c>
      <c r="G12" s="330" t="s">
        <v>99</v>
      </c>
    </row>
    <row r="13" spans="1:29" ht="28.5" customHeight="1" x14ac:dyDescent="0.25">
      <c r="B13" s="422"/>
      <c r="C13" s="422"/>
      <c r="D13" s="178" t="s">
        <v>237</v>
      </c>
      <c r="E13" s="321">
        <v>0.01</v>
      </c>
      <c r="F13" s="321">
        <v>0.02</v>
      </c>
      <c r="G13" s="330" t="s">
        <v>99</v>
      </c>
    </row>
    <row r="14" spans="1:29" ht="20.100000000000001" customHeight="1" x14ac:dyDescent="0.25">
      <c r="B14" s="418" t="s">
        <v>85</v>
      </c>
      <c r="C14" s="418"/>
      <c r="D14" s="418"/>
      <c r="E14" s="419" t="s">
        <v>226</v>
      </c>
      <c r="F14" s="419" t="s">
        <v>125</v>
      </c>
      <c r="G14" s="335"/>
      <c r="H14" s="226"/>
    </row>
    <row r="15" spans="1:29" ht="30" customHeight="1" x14ac:dyDescent="0.25">
      <c r="B15" s="221">
        <v>149</v>
      </c>
      <c r="C15" s="186"/>
      <c r="D15" s="178" t="s">
        <v>274</v>
      </c>
      <c r="E15" s="433"/>
      <c r="F15" s="433"/>
      <c r="G15" s="430" t="s">
        <v>99</v>
      </c>
    </row>
    <row r="16" spans="1:29" ht="28.5" customHeight="1" x14ac:dyDescent="0.25">
      <c r="B16" s="221"/>
      <c r="C16" s="221" t="s">
        <v>126</v>
      </c>
      <c r="D16" s="178" t="s">
        <v>214</v>
      </c>
      <c r="E16" s="433" t="s">
        <v>83</v>
      </c>
      <c r="F16" s="433"/>
      <c r="G16" s="430"/>
    </row>
    <row r="17" spans="2:8" ht="20.100000000000001" customHeight="1" x14ac:dyDescent="0.25">
      <c r="B17" s="418" t="s">
        <v>84</v>
      </c>
      <c r="C17" s="418"/>
      <c r="D17" s="418"/>
      <c r="E17" s="419" t="s">
        <v>226</v>
      </c>
      <c r="F17" s="419" t="s">
        <v>125</v>
      </c>
      <c r="G17" s="335"/>
      <c r="H17" s="226"/>
    </row>
    <row r="18" spans="2:8" ht="42" customHeight="1" x14ac:dyDescent="0.25">
      <c r="B18" s="435">
        <v>150</v>
      </c>
      <c r="C18" s="436"/>
      <c r="D18" s="178" t="s">
        <v>264</v>
      </c>
      <c r="E18" s="217">
        <v>7.4999999999999997E-2</v>
      </c>
      <c r="F18" s="217">
        <v>0.15</v>
      </c>
      <c r="G18" s="429" t="s">
        <v>100</v>
      </c>
    </row>
    <row r="19" spans="2:8" ht="27.75" customHeight="1" x14ac:dyDescent="0.25">
      <c r="B19" s="435"/>
      <c r="C19" s="436"/>
      <c r="D19" s="178" t="s">
        <v>128</v>
      </c>
      <c r="E19" s="217">
        <v>0.25</v>
      </c>
      <c r="F19" s="217">
        <v>0.5</v>
      </c>
      <c r="G19" s="429"/>
    </row>
    <row r="20" spans="2:8" ht="29.25" customHeight="1" x14ac:dyDescent="0.25">
      <c r="B20" s="435"/>
      <c r="C20" s="436"/>
      <c r="D20" s="178" t="s">
        <v>265</v>
      </c>
      <c r="E20" s="217">
        <v>0.15</v>
      </c>
      <c r="F20" s="217">
        <v>0.3</v>
      </c>
      <c r="G20" s="429"/>
    </row>
    <row r="21" spans="2:8" ht="20.100000000000001" customHeight="1" x14ac:dyDescent="0.25">
      <c r="B21" s="435"/>
      <c r="C21" s="436"/>
      <c r="D21" s="178" t="s">
        <v>215</v>
      </c>
      <c r="E21" s="217">
        <v>0.15</v>
      </c>
      <c r="F21" s="217">
        <v>0.3</v>
      </c>
      <c r="G21" s="429"/>
    </row>
    <row r="22" spans="2:8" ht="20.100000000000001" customHeight="1" x14ac:dyDescent="0.25">
      <c r="B22" s="418" t="s">
        <v>86</v>
      </c>
      <c r="C22" s="418"/>
      <c r="D22" s="418"/>
      <c r="E22" s="419" t="s">
        <v>226</v>
      </c>
      <c r="F22" s="419" t="s">
        <v>125</v>
      </c>
      <c r="G22" s="335"/>
      <c r="H22" s="226"/>
    </row>
    <row r="23" spans="2:8" ht="56.25" customHeight="1" x14ac:dyDescent="0.25">
      <c r="B23" s="435" t="s">
        <v>150</v>
      </c>
      <c r="C23" s="436" t="s">
        <v>216</v>
      </c>
      <c r="D23" s="178" t="s">
        <v>217</v>
      </c>
      <c r="E23" s="217">
        <v>0.15</v>
      </c>
      <c r="F23" s="217">
        <v>0.3</v>
      </c>
      <c r="G23" s="429" t="s">
        <v>145</v>
      </c>
    </row>
    <row r="24" spans="2:8" ht="20.100000000000001" customHeight="1" x14ac:dyDescent="0.25">
      <c r="B24" s="435"/>
      <c r="C24" s="436"/>
      <c r="D24" s="220" t="s">
        <v>153</v>
      </c>
      <c r="E24" s="200">
        <v>0.15</v>
      </c>
      <c r="F24" s="200">
        <v>0.3</v>
      </c>
      <c r="G24" s="429"/>
    </row>
    <row r="25" spans="2:8" ht="27" customHeight="1" x14ac:dyDescent="0.25">
      <c r="B25" s="435"/>
      <c r="C25" s="436"/>
      <c r="D25" s="220" t="s">
        <v>151</v>
      </c>
      <c r="E25" s="200">
        <v>0.1</v>
      </c>
      <c r="F25" s="200">
        <v>0.2</v>
      </c>
      <c r="G25" s="429"/>
    </row>
    <row r="26" spans="2:8" ht="15.75" customHeight="1" x14ac:dyDescent="0.25">
      <c r="B26" s="435"/>
      <c r="C26" s="436"/>
      <c r="D26" s="431" t="s">
        <v>152</v>
      </c>
      <c r="E26" s="431"/>
      <c r="F26" s="431"/>
      <c r="G26" s="429"/>
    </row>
    <row r="27" spans="2:8" x14ac:dyDescent="0.25">
      <c r="B27" s="420">
        <v>151</v>
      </c>
      <c r="C27" s="437" t="s">
        <v>218</v>
      </c>
      <c r="D27" s="178" t="s">
        <v>219</v>
      </c>
      <c r="E27" s="258"/>
      <c r="F27" s="258"/>
      <c r="G27" s="423" t="s">
        <v>99</v>
      </c>
    </row>
    <row r="28" spans="2:8" x14ac:dyDescent="0.25">
      <c r="B28" s="421"/>
      <c r="C28" s="438"/>
      <c r="D28" s="220" t="s">
        <v>129</v>
      </c>
      <c r="E28" s="258">
        <v>0.25</v>
      </c>
      <c r="F28" s="258">
        <v>0.5</v>
      </c>
      <c r="G28" s="424"/>
    </row>
    <row r="29" spans="2:8" x14ac:dyDescent="0.25">
      <c r="B29" s="421"/>
      <c r="C29" s="438"/>
      <c r="D29" s="220" t="s">
        <v>220</v>
      </c>
      <c r="E29" s="258">
        <v>0.125</v>
      </c>
      <c r="F29" s="258">
        <v>0.25</v>
      </c>
      <c r="G29" s="424"/>
    </row>
    <row r="30" spans="2:8" ht="18.75" customHeight="1" x14ac:dyDescent="0.25">
      <c r="B30" s="422"/>
      <c r="C30" s="439"/>
      <c r="D30" s="220" t="s">
        <v>221</v>
      </c>
      <c r="E30" s="258">
        <v>0.1</v>
      </c>
      <c r="F30" s="258">
        <v>0.2</v>
      </c>
      <c r="G30" s="425"/>
    </row>
    <row r="31" spans="2:8" ht="20.100000000000001" customHeight="1" x14ac:dyDescent="0.25">
      <c r="B31" s="418" t="s">
        <v>87</v>
      </c>
      <c r="C31" s="418"/>
      <c r="D31" s="418"/>
      <c r="E31" s="419" t="s">
        <v>226</v>
      </c>
      <c r="F31" s="419" t="s">
        <v>125</v>
      </c>
      <c r="G31" s="335"/>
      <c r="H31" s="226"/>
    </row>
    <row r="32" spans="2:8" ht="20.100000000000001" customHeight="1" x14ac:dyDescent="0.25">
      <c r="B32" s="435">
        <v>152</v>
      </c>
      <c r="C32" s="186" t="s">
        <v>68</v>
      </c>
      <c r="D32" s="178" t="s">
        <v>67</v>
      </c>
      <c r="E32" s="223">
        <v>0.15</v>
      </c>
      <c r="F32" s="200">
        <v>0.3</v>
      </c>
      <c r="G32" s="175" t="s">
        <v>130</v>
      </c>
    </row>
    <row r="33" spans="2:7" ht="56.25" customHeight="1" x14ac:dyDescent="0.25">
      <c r="B33" s="435"/>
      <c r="C33" s="186" t="s">
        <v>88</v>
      </c>
      <c r="D33" s="178" t="s">
        <v>222</v>
      </c>
      <c r="E33" s="433">
        <v>7.0000000000000007E-2</v>
      </c>
      <c r="F33" s="433"/>
      <c r="G33" s="175" t="s">
        <v>130</v>
      </c>
    </row>
    <row r="34" spans="2:7" ht="20.100000000000001" customHeight="1" x14ac:dyDescent="0.25">
      <c r="B34" s="435"/>
      <c r="C34" s="186" t="s">
        <v>89</v>
      </c>
      <c r="D34" s="178" t="s">
        <v>90</v>
      </c>
      <c r="E34" s="217">
        <v>0.05</v>
      </c>
      <c r="F34" s="217">
        <v>0.1</v>
      </c>
      <c r="G34" s="175" t="s">
        <v>130</v>
      </c>
    </row>
    <row r="35" spans="2:7" ht="20.100000000000001" customHeight="1" x14ac:dyDescent="0.25">
      <c r="B35" s="435"/>
      <c r="C35" s="186" t="s">
        <v>69</v>
      </c>
      <c r="D35" s="178" t="s">
        <v>131</v>
      </c>
      <c r="E35" s="433">
        <v>0.1</v>
      </c>
      <c r="F35" s="433"/>
      <c r="G35" s="175" t="s">
        <v>130</v>
      </c>
    </row>
    <row r="36" spans="2:7" ht="82.5" customHeight="1" x14ac:dyDescent="0.25">
      <c r="B36" s="435"/>
      <c r="C36" s="186" t="s">
        <v>91</v>
      </c>
      <c r="D36" s="178" t="s">
        <v>223</v>
      </c>
      <c r="E36" s="433">
        <v>0.1</v>
      </c>
      <c r="F36" s="433"/>
      <c r="G36" s="188" t="s">
        <v>132</v>
      </c>
    </row>
    <row r="37" spans="2:7" ht="20.100000000000001" customHeight="1" x14ac:dyDescent="0.25">
      <c r="B37" s="435"/>
      <c r="C37" s="186" t="s">
        <v>70</v>
      </c>
      <c r="D37" s="178" t="s">
        <v>71</v>
      </c>
      <c r="E37" s="433">
        <v>0.05</v>
      </c>
      <c r="F37" s="433"/>
      <c r="G37" s="175" t="s">
        <v>100</v>
      </c>
    </row>
    <row r="38" spans="2:7" ht="69.75" customHeight="1" x14ac:dyDescent="0.25">
      <c r="B38" s="435"/>
      <c r="C38" s="186" t="s">
        <v>91</v>
      </c>
      <c r="D38" s="178" t="s">
        <v>280</v>
      </c>
      <c r="E38" s="217">
        <v>0.1</v>
      </c>
      <c r="F38" s="217">
        <v>0.2</v>
      </c>
      <c r="G38" s="175" t="s">
        <v>99</v>
      </c>
    </row>
    <row r="39" spans="2:7" ht="20.100000000000001" customHeight="1" x14ac:dyDescent="0.25">
      <c r="B39" s="435"/>
      <c r="C39" s="186" t="s">
        <v>91</v>
      </c>
      <c r="D39" s="178" t="s">
        <v>92</v>
      </c>
      <c r="E39" s="217">
        <v>0.2</v>
      </c>
      <c r="F39" s="217">
        <v>0.4</v>
      </c>
      <c r="G39" s="175" t="s">
        <v>99</v>
      </c>
    </row>
    <row r="40" spans="2:7" ht="22.5" customHeight="1" x14ac:dyDescent="0.25">
      <c r="B40" s="435" t="s">
        <v>133</v>
      </c>
      <c r="C40" s="436" t="s">
        <v>97</v>
      </c>
      <c r="D40" s="178" t="s">
        <v>93</v>
      </c>
      <c r="E40" s="416">
        <v>0.04</v>
      </c>
      <c r="F40" s="417"/>
      <c r="G40" s="188" t="s">
        <v>135</v>
      </c>
    </row>
    <row r="41" spans="2:7" x14ac:dyDescent="0.25">
      <c r="B41" s="435"/>
      <c r="C41" s="436"/>
      <c r="D41" s="178" t="s">
        <v>94</v>
      </c>
      <c r="E41" s="416">
        <v>4.4999999999999998E-2</v>
      </c>
      <c r="F41" s="417"/>
      <c r="G41" s="188" t="s">
        <v>130</v>
      </c>
    </row>
    <row r="42" spans="2:7" x14ac:dyDescent="0.25">
      <c r="B42" s="435"/>
      <c r="C42" s="436" t="s">
        <v>98</v>
      </c>
      <c r="D42" s="178" t="s">
        <v>95</v>
      </c>
      <c r="E42" s="416">
        <v>0.08</v>
      </c>
      <c r="F42" s="417"/>
      <c r="G42" s="188" t="s">
        <v>130</v>
      </c>
    </row>
    <row r="43" spans="2:7" x14ac:dyDescent="0.25">
      <c r="B43" s="435"/>
      <c r="C43" s="436"/>
      <c r="D43" s="178" t="s">
        <v>96</v>
      </c>
      <c r="E43" s="433">
        <v>0.1</v>
      </c>
      <c r="F43" s="433"/>
      <c r="G43" s="188" t="s">
        <v>130</v>
      </c>
    </row>
    <row r="44" spans="2:7" ht="28.5" customHeight="1" x14ac:dyDescent="0.25">
      <c r="B44" s="435"/>
      <c r="C44" s="437" t="s">
        <v>72</v>
      </c>
      <c r="D44" s="178" t="s">
        <v>154</v>
      </c>
      <c r="E44" s="217">
        <v>0.1</v>
      </c>
      <c r="F44" s="217">
        <v>0.2</v>
      </c>
      <c r="G44" s="188" t="s">
        <v>130</v>
      </c>
    </row>
    <row r="45" spans="2:7" ht="27.75" customHeight="1" x14ac:dyDescent="0.25">
      <c r="B45" s="435"/>
      <c r="C45" s="438"/>
      <c r="D45" s="178" t="s">
        <v>155</v>
      </c>
      <c r="E45" s="416">
        <v>7.0000000000000007E-2</v>
      </c>
      <c r="F45" s="417"/>
      <c r="G45" s="188" t="s">
        <v>130</v>
      </c>
    </row>
    <row r="46" spans="2:7" x14ac:dyDescent="0.25">
      <c r="B46" s="435"/>
      <c r="C46" s="439"/>
      <c r="D46" s="178" t="s">
        <v>156</v>
      </c>
      <c r="E46" s="217">
        <v>0.08</v>
      </c>
      <c r="F46" s="217">
        <v>0.16</v>
      </c>
      <c r="G46" s="188" t="s">
        <v>130</v>
      </c>
    </row>
    <row r="47" spans="2:7" x14ac:dyDescent="0.25">
      <c r="B47" s="435"/>
      <c r="C47" s="186" t="s">
        <v>224</v>
      </c>
      <c r="D47" s="178" t="s">
        <v>82</v>
      </c>
      <c r="E47" s="217">
        <v>0.2</v>
      </c>
      <c r="F47" s="217">
        <v>0.4</v>
      </c>
      <c r="G47" s="175" t="s">
        <v>100</v>
      </c>
    </row>
    <row r="48" spans="2:7" ht="153" x14ac:dyDescent="0.25">
      <c r="B48" s="259"/>
      <c r="C48" s="260" t="s">
        <v>225</v>
      </c>
      <c r="D48" s="178" t="s">
        <v>266</v>
      </c>
      <c r="E48" s="263">
        <v>0.03</v>
      </c>
      <c r="F48" s="263">
        <v>0.06</v>
      </c>
      <c r="G48" s="262" t="s">
        <v>130</v>
      </c>
    </row>
    <row r="49" spans="2:8" ht="20.100000000000001" customHeight="1" x14ac:dyDescent="0.25">
      <c r="B49" s="418" t="s">
        <v>136</v>
      </c>
      <c r="C49" s="418"/>
      <c r="D49" s="418"/>
      <c r="E49" s="419" t="s">
        <v>226</v>
      </c>
      <c r="F49" s="419" t="s">
        <v>125</v>
      </c>
      <c r="G49" s="335"/>
      <c r="H49" s="226"/>
    </row>
    <row r="50" spans="2:8" ht="54" customHeight="1" x14ac:dyDescent="0.25">
      <c r="B50" s="435">
        <v>153</v>
      </c>
      <c r="C50" s="436" t="s">
        <v>54</v>
      </c>
      <c r="D50" s="178" t="s">
        <v>228</v>
      </c>
      <c r="E50" s="217">
        <v>1.4999999999999999E-2</v>
      </c>
      <c r="F50" s="217">
        <v>0.03</v>
      </c>
      <c r="G50" s="188" t="s">
        <v>139</v>
      </c>
    </row>
    <row r="51" spans="2:8" ht="45" x14ac:dyDescent="0.25">
      <c r="B51" s="435"/>
      <c r="C51" s="436"/>
      <c r="D51" s="178" t="s">
        <v>227</v>
      </c>
      <c r="E51" s="263">
        <v>0.04</v>
      </c>
      <c r="F51" s="263">
        <v>0.08</v>
      </c>
      <c r="G51" s="261" t="s">
        <v>139</v>
      </c>
    </row>
    <row r="52" spans="2:8" x14ac:dyDescent="0.25">
      <c r="B52" s="435"/>
      <c r="C52" s="436"/>
      <c r="D52" s="178" t="s">
        <v>157</v>
      </c>
      <c r="E52" s="217">
        <v>0.01</v>
      </c>
      <c r="F52" s="217">
        <v>0.02</v>
      </c>
      <c r="G52" s="188" t="s">
        <v>130</v>
      </c>
    </row>
    <row r="53" spans="2:8" ht="29.25" customHeight="1" x14ac:dyDescent="0.25">
      <c r="B53" s="435"/>
      <c r="C53" s="436"/>
      <c r="D53" s="453" t="s">
        <v>229</v>
      </c>
      <c r="E53" s="451" t="s">
        <v>275</v>
      </c>
      <c r="F53" s="452"/>
      <c r="G53" s="423" t="s">
        <v>130</v>
      </c>
    </row>
    <row r="54" spans="2:8" ht="38.25" x14ac:dyDescent="0.25">
      <c r="B54" s="435"/>
      <c r="C54" s="436"/>
      <c r="D54" s="454"/>
      <c r="E54" s="224" t="s">
        <v>230</v>
      </c>
      <c r="F54" s="224" t="s">
        <v>158</v>
      </c>
      <c r="G54" s="425"/>
    </row>
    <row r="55" spans="2:8" ht="22.5" x14ac:dyDescent="0.25">
      <c r="B55" s="435"/>
      <c r="C55" s="436"/>
      <c r="D55" s="178" t="s">
        <v>137</v>
      </c>
      <c r="E55" s="217">
        <v>0.02</v>
      </c>
      <c r="F55" s="217">
        <v>0.04</v>
      </c>
      <c r="G55" s="188" t="s">
        <v>134</v>
      </c>
    </row>
    <row r="56" spans="2:8" x14ac:dyDescent="0.25">
      <c r="B56" s="435"/>
      <c r="C56" s="436"/>
      <c r="D56" s="178" t="s">
        <v>138</v>
      </c>
      <c r="E56" s="217">
        <v>2.5000000000000001E-2</v>
      </c>
      <c r="F56" s="217">
        <v>0.05</v>
      </c>
      <c r="G56" s="175" t="s">
        <v>130</v>
      </c>
    </row>
    <row r="57" spans="2:8" ht="38.25" x14ac:dyDescent="0.25">
      <c r="B57" s="435"/>
      <c r="C57" s="436"/>
      <c r="D57" s="178" t="s">
        <v>159</v>
      </c>
      <c r="E57" s="224" t="s">
        <v>160</v>
      </c>
      <c r="F57" s="224" t="s">
        <v>161</v>
      </c>
      <c r="G57" s="175" t="s">
        <v>130</v>
      </c>
    </row>
    <row r="58" spans="2:8" x14ac:dyDescent="0.25">
      <c r="B58" s="435"/>
      <c r="C58" s="436"/>
      <c r="D58" s="178" t="s">
        <v>162</v>
      </c>
      <c r="E58" s="224">
        <v>5.0000000000000001E-3</v>
      </c>
      <c r="F58" s="224">
        <v>0.01</v>
      </c>
      <c r="G58" s="175" t="s">
        <v>130</v>
      </c>
    </row>
    <row r="59" spans="2:8" ht="33.75" customHeight="1" x14ac:dyDescent="0.25">
      <c r="B59" s="435"/>
      <c r="C59" s="436"/>
      <c r="D59" s="178" t="s">
        <v>164</v>
      </c>
      <c r="E59" s="217">
        <v>0.04</v>
      </c>
      <c r="F59" s="217">
        <v>0.08</v>
      </c>
      <c r="G59" s="188" t="s">
        <v>140</v>
      </c>
    </row>
    <row r="60" spans="2:8" ht="28.5" customHeight="1" x14ac:dyDescent="0.25">
      <c r="B60" s="435"/>
      <c r="C60" s="436"/>
      <c r="D60" s="178" t="s">
        <v>165</v>
      </c>
      <c r="E60" s="217">
        <v>4.4999999999999998E-2</v>
      </c>
      <c r="F60" s="217">
        <v>0.09</v>
      </c>
      <c r="G60" s="175" t="s">
        <v>130</v>
      </c>
    </row>
    <row r="61" spans="2:8" ht="57" customHeight="1" x14ac:dyDescent="0.25">
      <c r="B61" s="435"/>
      <c r="C61" s="436" t="s">
        <v>55</v>
      </c>
      <c r="D61" s="178" t="s">
        <v>166</v>
      </c>
      <c r="E61" s="217">
        <v>0.03</v>
      </c>
      <c r="F61" s="217">
        <v>0.06</v>
      </c>
      <c r="G61" s="429" t="s">
        <v>130</v>
      </c>
    </row>
    <row r="62" spans="2:8" ht="183" customHeight="1" x14ac:dyDescent="0.25">
      <c r="B62" s="435"/>
      <c r="C62" s="436"/>
      <c r="D62" s="178" t="s">
        <v>267</v>
      </c>
      <c r="E62" s="217">
        <v>0.03</v>
      </c>
      <c r="F62" s="217">
        <v>0.06</v>
      </c>
      <c r="G62" s="429"/>
    </row>
    <row r="63" spans="2:8" ht="29.25" customHeight="1" x14ac:dyDescent="0.25">
      <c r="B63" s="435"/>
      <c r="C63" s="436"/>
      <c r="D63" s="179" t="s">
        <v>167</v>
      </c>
      <c r="E63" s="217">
        <v>0.08</v>
      </c>
      <c r="F63" s="217">
        <v>0.16</v>
      </c>
      <c r="G63" s="429"/>
    </row>
    <row r="64" spans="2:8" ht="28.5" customHeight="1" x14ac:dyDescent="0.25">
      <c r="B64" s="435"/>
      <c r="C64" s="436"/>
      <c r="D64" s="179" t="s">
        <v>168</v>
      </c>
      <c r="E64" s="217">
        <v>0.1</v>
      </c>
      <c r="F64" s="217">
        <v>0.2</v>
      </c>
      <c r="G64" s="429"/>
    </row>
    <row r="65" spans="2:8" x14ac:dyDescent="0.25">
      <c r="B65" s="435"/>
      <c r="C65" s="436"/>
      <c r="D65" s="178" t="s">
        <v>119</v>
      </c>
      <c r="E65" s="217">
        <v>1.4999999999999999E-2</v>
      </c>
      <c r="F65" s="217">
        <v>0.03</v>
      </c>
      <c r="G65" s="429"/>
    </row>
    <row r="66" spans="2:8" x14ac:dyDescent="0.25">
      <c r="B66" s="435"/>
      <c r="C66" s="436" t="s">
        <v>120</v>
      </c>
      <c r="D66" s="178" t="s">
        <v>57</v>
      </c>
      <c r="E66" s="217">
        <v>0.1</v>
      </c>
      <c r="F66" s="217">
        <v>0.2</v>
      </c>
      <c r="G66" s="188" t="s">
        <v>130</v>
      </c>
    </row>
    <row r="67" spans="2:8" x14ac:dyDescent="0.25">
      <c r="B67" s="435"/>
      <c r="C67" s="436"/>
      <c r="D67" s="180" t="s">
        <v>73</v>
      </c>
      <c r="E67" s="433"/>
      <c r="F67" s="433"/>
      <c r="G67" s="234"/>
    </row>
    <row r="68" spans="2:8" ht="33.75" x14ac:dyDescent="0.25">
      <c r="B68" s="435"/>
      <c r="C68" s="436"/>
      <c r="D68" s="220" t="s">
        <v>74</v>
      </c>
      <c r="E68" s="217">
        <v>6.5000000000000002E-2</v>
      </c>
      <c r="F68" s="217">
        <v>0.13</v>
      </c>
      <c r="G68" s="188" t="s">
        <v>140</v>
      </c>
    </row>
    <row r="69" spans="2:8" ht="20.100000000000001" customHeight="1" x14ac:dyDescent="0.25">
      <c r="B69" s="435"/>
      <c r="C69" s="436"/>
      <c r="D69" s="220" t="s">
        <v>75</v>
      </c>
      <c r="E69" s="217">
        <v>7.0000000000000007E-2</v>
      </c>
      <c r="F69" s="217">
        <v>0.14000000000000001</v>
      </c>
      <c r="G69" s="188" t="s">
        <v>130</v>
      </c>
    </row>
    <row r="70" spans="2:8" ht="30" customHeight="1" x14ac:dyDescent="0.25">
      <c r="B70" s="435"/>
      <c r="C70" s="186" t="s">
        <v>76</v>
      </c>
      <c r="D70" s="220" t="s">
        <v>169</v>
      </c>
      <c r="E70" s="217">
        <v>0.01</v>
      </c>
      <c r="F70" s="217">
        <v>0.02</v>
      </c>
      <c r="G70" s="188" t="s">
        <v>130</v>
      </c>
    </row>
    <row r="71" spans="2:8" ht="20.100000000000001" customHeight="1" x14ac:dyDescent="0.25">
      <c r="B71" s="435"/>
      <c r="C71" s="186" t="s">
        <v>121</v>
      </c>
      <c r="D71" s="220" t="s">
        <v>122</v>
      </c>
      <c r="E71" s="217">
        <v>0.15</v>
      </c>
      <c r="F71" s="217">
        <v>0.3</v>
      </c>
      <c r="G71" s="175" t="s">
        <v>99</v>
      </c>
    </row>
    <row r="72" spans="2:8" ht="20.100000000000001" customHeight="1" x14ac:dyDescent="0.25">
      <c r="B72" s="418" t="s">
        <v>239</v>
      </c>
      <c r="C72" s="418"/>
      <c r="D72" s="418"/>
      <c r="E72" s="419" t="s">
        <v>226</v>
      </c>
      <c r="F72" s="419" t="s">
        <v>125</v>
      </c>
      <c r="G72" s="335"/>
      <c r="H72" s="226"/>
    </row>
    <row r="73" spans="2:8" x14ac:dyDescent="0.25">
      <c r="B73" s="415">
        <v>154</v>
      </c>
      <c r="C73" s="215" t="s">
        <v>240</v>
      </c>
      <c r="D73" s="178" t="s">
        <v>268</v>
      </c>
      <c r="E73" s="416">
        <v>0.01</v>
      </c>
      <c r="F73" s="417"/>
      <c r="G73" s="444" t="s">
        <v>170</v>
      </c>
    </row>
    <row r="74" spans="2:8" x14ac:dyDescent="0.25">
      <c r="B74" s="415"/>
      <c r="C74" s="323" t="s">
        <v>241</v>
      </c>
      <c r="D74" s="178" t="s">
        <v>242</v>
      </c>
      <c r="E74" s="416">
        <v>0.01</v>
      </c>
      <c r="F74" s="417"/>
      <c r="G74" s="445"/>
    </row>
    <row r="75" spans="2:8" x14ac:dyDescent="0.25">
      <c r="B75" s="415"/>
      <c r="C75" s="215" t="s">
        <v>243</v>
      </c>
      <c r="D75" s="178" t="s">
        <v>244</v>
      </c>
      <c r="E75" s="433">
        <v>0.01</v>
      </c>
      <c r="F75" s="433"/>
      <c r="G75" s="445"/>
    </row>
    <row r="76" spans="2:8" x14ac:dyDescent="0.25">
      <c r="B76" s="323"/>
      <c r="C76" s="323" t="s">
        <v>246</v>
      </c>
      <c r="D76" s="178" t="s">
        <v>245</v>
      </c>
      <c r="E76" s="416">
        <v>0.01</v>
      </c>
      <c r="F76" s="417"/>
      <c r="G76" s="446"/>
    </row>
    <row r="77" spans="2:8" ht="20.100000000000001" customHeight="1" x14ac:dyDescent="0.25">
      <c r="B77" s="418" t="s">
        <v>172</v>
      </c>
      <c r="C77" s="418"/>
      <c r="D77" s="418"/>
      <c r="E77" s="419" t="s">
        <v>226</v>
      </c>
      <c r="F77" s="419" t="s">
        <v>125</v>
      </c>
      <c r="G77" s="335"/>
      <c r="H77" s="226"/>
    </row>
    <row r="78" spans="2:8" ht="70.5" customHeight="1" x14ac:dyDescent="0.25">
      <c r="B78" s="447" t="s">
        <v>171</v>
      </c>
      <c r="C78" s="323" t="s">
        <v>250</v>
      </c>
      <c r="D78" s="178" t="s">
        <v>269</v>
      </c>
      <c r="E78" s="416">
        <v>2.5000000000000001E-3</v>
      </c>
      <c r="F78" s="417"/>
      <c r="G78" s="325" t="s">
        <v>170</v>
      </c>
    </row>
    <row r="79" spans="2:8" ht="28.5" customHeight="1" x14ac:dyDescent="0.25">
      <c r="B79" s="448"/>
      <c r="C79" s="215" t="s">
        <v>251</v>
      </c>
      <c r="D79" s="178" t="s">
        <v>247</v>
      </c>
      <c r="E79" s="416">
        <v>0.01</v>
      </c>
      <c r="F79" s="417"/>
      <c r="G79" s="175" t="s">
        <v>170</v>
      </c>
    </row>
    <row r="80" spans="2:8" ht="40.5" customHeight="1" x14ac:dyDescent="0.25">
      <c r="B80" s="449"/>
      <c r="C80" s="323" t="s">
        <v>252</v>
      </c>
      <c r="D80" s="178" t="s">
        <v>270</v>
      </c>
      <c r="E80" s="416">
        <v>0.01</v>
      </c>
      <c r="F80" s="417"/>
      <c r="G80" s="325" t="s">
        <v>170</v>
      </c>
    </row>
    <row r="81" spans="2:8" x14ac:dyDescent="0.25">
      <c r="B81" s="331"/>
      <c r="C81" s="323" t="s">
        <v>253</v>
      </c>
      <c r="D81" s="178" t="s">
        <v>248</v>
      </c>
      <c r="E81" s="416">
        <v>0.01</v>
      </c>
      <c r="F81" s="417"/>
      <c r="G81" s="325" t="s">
        <v>170</v>
      </c>
    </row>
    <row r="82" spans="2:8" x14ac:dyDescent="0.25">
      <c r="B82" s="331"/>
      <c r="C82" s="323" t="s">
        <v>254</v>
      </c>
      <c r="D82" s="178" t="s">
        <v>249</v>
      </c>
      <c r="E82" s="416">
        <v>0.01</v>
      </c>
      <c r="F82" s="417"/>
      <c r="G82" s="325" t="s">
        <v>170</v>
      </c>
    </row>
    <row r="83" spans="2:8" ht="15.75" customHeight="1" x14ac:dyDescent="0.25">
      <c r="B83" s="331"/>
      <c r="C83" s="323" t="s">
        <v>256</v>
      </c>
      <c r="D83" s="178" t="s">
        <v>255</v>
      </c>
      <c r="E83" s="416">
        <v>0.01</v>
      </c>
      <c r="F83" s="417"/>
      <c r="G83" s="325" t="s">
        <v>170</v>
      </c>
    </row>
    <row r="84" spans="2:8" ht="20.100000000000001" customHeight="1" x14ac:dyDescent="0.25">
      <c r="B84" s="418" t="s">
        <v>101</v>
      </c>
      <c r="C84" s="418"/>
      <c r="D84" s="418"/>
      <c r="E84" s="419" t="s">
        <v>226</v>
      </c>
      <c r="F84" s="419" t="s">
        <v>125</v>
      </c>
      <c r="G84" s="335"/>
      <c r="H84" s="226"/>
    </row>
    <row r="85" spans="2:8" ht="25.5" x14ac:dyDescent="0.25">
      <c r="B85" s="215">
        <v>155</v>
      </c>
      <c r="C85" s="216"/>
      <c r="D85" s="178" t="s">
        <v>276</v>
      </c>
      <c r="E85" s="433"/>
      <c r="F85" s="433"/>
      <c r="G85" s="175" t="s">
        <v>99</v>
      </c>
    </row>
    <row r="86" spans="2:8" ht="20.100000000000001" customHeight="1" x14ac:dyDescent="0.25">
      <c r="B86" s="418" t="s">
        <v>102</v>
      </c>
      <c r="C86" s="418"/>
      <c r="D86" s="418"/>
      <c r="E86" s="419" t="s">
        <v>226</v>
      </c>
      <c r="F86" s="419" t="s">
        <v>125</v>
      </c>
      <c r="G86" s="335"/>
      <c r="H86" s="226"/>
    </row>
    <row r="87" spans="2:8" x14ac:dyDescent="0.25">
      <c r="B87" s="415">
        <v>156</v>
      </c>
      <c r="C87" s="216"/>
      <c r="D87" s="178" t="s">
        <v>103</v>
      </c>
      <c r="E87" s="217">
        <v>0.15</v>
      </c>
      <c r="F87" s="217">
        <v>0.3</v>
      </c>
      <c r="G87" s="430" t="s">
        <v>100</v>
      </c>
    </row>
    <row r="88" spans="2:8" ht="30.75" customHeight="1" x14ac:dyDescent="0.25">
      <c r="B88" s="415"/>
      <c r="C88" s="216"/>
      <c r="D88" s="178" t="s">
        <v>104</v>
      </c>
      <c r="E88" s="217">
        <v>0.2</v>
      </c>
      <c r="F88" s="217">
        <v>0.4</v>
      </c>
      <c r="G88" s="430"/>
    </row>
    <row r="89" spans="2:8" ht="20.100000000000001" customHeight="1" x14ac:dyDescent="0.25">
      <c r="B89" s="418" t="s">
        <v>163</v>
      </c>
      <c r="C89" s="418"/>
      <c r="D89" s="418"/>
      <c r="E89" s="419" t="s">
        <v>226</v>
      </c>
      <c r="F89" s="419" t="s">
        <v>125</v>
      </c>
      <c r="G89" s="335"/>
      <c r="H89" s="226"/>
    </row>
    <row r="90" spans="2:8" ht="17.25" customHeight="1" x14ac:dyDescent="0.25">
      <c r="B90" s="415"/>
      <c r="C90" s="216" t="s">
        <v>77</v>
      </c>
      <c r="D90" s="178" t="s">
        <v>56</v>
      </c>
      <c r="E90" s="217">
        <v>0.12</v>
      </c>
      <c r="F90" s="217">
        <v>0.24</v>
      </c>
      <c r="G90" s="430" t="s">
        <v>100</v>
      </c>
    </row>
    <row r="91" spans="2:8" x14ac:dyDescent="0.25">
      <c r="B91" s="415"/>
      <c r="C91" s="216" t="s">
        <v>58</v>
      </c>
      <c r="D91" s="178" t="s">
        <v>105</v>
      </c>
      <c r="E91" s="217">
        <v>0.04</v>
      </c>
      <c r="F91" s="217">
        <v>0.08</v>
      </c>
      <c r="G91" s="430"/>
    </row>
    <row r="92" spans="2:8" ht="20.100000000000001" customHeight="1" x14ac:dyDescent="0.25">
      <c r="B92" s="418" t="s">
        <v>78</v>
      </c>
      <c r="C92" s="418"/>
      <c r="D92" s="418"/>
      <c r="E92" s="419" t="s">
        <v>226</v>
      </c>
      <c r="F92" s="419" t="s">
        <v>125</v>
      </c>
      <c r="G92" s="335"/>
      <c r="H92" s="226"/>
    </row>
    <row r="93" spans="2:8" x14ac:dyDescent="0.25">
      <c r="B93" s="415">
        <v>233</v>
      </c>
      <c r="C93" s="432"/>
      <c r="D93" s="178" t="s">
        <v>141</v>
      </c>
      <c r="E93" s="217">
        <v>0.1</v>
      </c>
      <c r="F93" s="217">
        <v>0.2</v>
      </c>
      <c r="G93" s="430" t="s">
        <v>130</v>
      </c>
    </row>
    <row r="94" spans="2:8" x14ac:dyDescent="0.25">
      <c r="B94" s="415"/>
      <c r="C94" s="432"/>
      <c r="D94" s="178" t="s">
        <v>106</v>
      </c>
      <c r="E94" s="217">
        <v>0.08</v>
      </c>
      <c r="F94" s="217">
        <v>0.16</v>
      </c>
      <c r="G94" s="430"/>
    </row>
    <row r="95" spans="2:8" x14ac:dyDescent="0.25">
      <c r="B95" s="415"/>
      <c r="C95" s="432"/>
      <c r="D95" s="178" t="s">
        <v>107</v>
      </c>
      <c r="E95" s="217">
        <v>0.12</v>
      </c>
      <c r="F95" s="217">
        <v>0.24</v>
      </c>
      <c r="G95" s="430"/>
    </row>
    <row r="96" spans="2:8" ht="20.100000000000001" customHeight="1" x14ac:dyDescent="0.25">
      <c r="B96" s="418" t="s">
        <v>79</v>
      </c>
      <c r="C96" s="418"/>
      <c r="D96" s="418"/>
      <c r="E96" s="419" t="s">
        <v>226</v>
      </c>
      <c r="F96" s="419" t="s">
        <v>125</v>
      </c>
      <c r="G96" s="335"/>
      <c r="H96" s="226"/>
    </row>
    <row r="97" spans="2:8" ht="42" customHeight="1" x14ac:dyDescent="0.25">
      <c r="B97" s="323">
        <v>236</v>
      </c>
      <c r="C97" s="322" t="s">
        <v>257</v>
      </c>
      <c r="D97" s="178" t="s">
        <v>111</v>
      </c>
      <c r="E97" s="433">
        <v>0.15</v>
      </c>
      <c r="F97" s="433"/>
      <c r="G97" s="325" t="s">
        <v>99</v>
      </c>
    </row>
    <row r="98" spans="2:8" ht="20.100000000000001" customHeight="1" x14ac:dyDescent="0.25">
      <c r="B98" s="418" t="s">
        <v>142</v>
      </c>
      <c r="C98" s="418"/>
      <c r="D98" s="418"/>
      <c r="E98" s="419" t="s">
        <v>226</v>
      </c>
      <c r="F98" s="419" t="s">
        <v>125</v>
      </c>
      <c r="G98" s="335"/>
      <c r="H98" s="226"/>
    </row>
    <row r="99" spans="2:8" ht="27.75" customHeight="1" x14ac:dyDescent="0.25">
      <c r="B99" s="415">
        <v>236</v>
      </c>
      <c r="C99" s="432" t="s">
        <v>110</v>
      </c>
      <c r="D99" s="178" t="s">
        <v>109</v>
      </c>
      <c r="E99" s="217">
        <v>0.1</v>
      </c>
      <c r="F99" s="217">
        <v>0.2</v>
      </c>
      <c r="G99" s="175" t="s">
        <v>99</v>
      </c>
    </row>
    <row r="100" spans="2:8" x14ac:dyDescent="0.25">
      <c r="B100" s="415"/>
      <c r="C100" s="432"/>
      <c r="D100" s="178" t="s">
        <v>258</v>
      </c>
      <c r="E100" s="217">
        <v>0.05</v>
      </c>
      <c r="F100" s="217">
        <v>0.1</v>
      </c>
      <c r="G100" s="175" t="s">
        <v>99</v>
      </c>
    </row>
    <row r="101" spans="2:8" ht="20.100000000000001" customHeight="1" x14ac:dyDescent="0.25">
      <c r="B101" s="418" t="s">
        <v>113</v>
      </c>
      <c r="C101" s="418"/>
      <c r="D101" s="418"/>
      <c r="E101" s="419" t="s">
        <v>226</v>
      </c>
      <c r="F101" s="419" t="s">
        <v>125</v>
      </c>
      <c r="G101" s="335"/>
      <c r="H101" s="226"/>
    </row>
    <row r="102" spans="2:8" ht="51" x14ac:dyDescent="0.25">
      <c r="B102" s="415">
        <v>236</v>
      </c>
      <c r="C102" s="216" t="s">
        <v>81</v>
      </c>
      <c r="D102" s="178" t="s">
        <v>278</v>
      </c>
      <c r="E102" s="196">
        <v>0.02</v>
      </c>
      <c r="F102" s="196">
        <v>0.05</v>
      </c>
      <c r="G102" s="188" t="s">
        <v>112</v>
      </c>
    </row>
    <row r="103" spans="2:8" ht="30.75" customHeight="1" x14ac:dyDescent="0.25">
      <c r="B103" s="415"/>
      <c r="C103" s="216" t="s">
        <v>114</v>
      </c>
      <c r="D103" s="178" t="s">
        <v>277</v>
      </c>
      <c r="E103" s="217">
        <v>0.02</v>
      </c>
      <c r="F103" s="217">
        <v>0.05</v>
      </c>
      <c r="G103" s="175" t="s">
        <v>99</v>
      </c>
    </row>
    <row r="104" spans="2:8" ht="30" customHeight="1" x14ac:dyDescent="0.25">
      <c r="B104" s="415"/>
      <c r="C104" s="216" t="s">
        <v>115</v>
      </c>
      <c r="D104" s="178" t="s">
        <v>116</v>
      </c>
      <c r="E104" s="217">
        <v>0.02</v>
      </c>
      <c r="F104" s="217">
        <v>0.05</v>
      </c>
      <c r="G104" s="175" t="s">
        <v>99</v>
      </c>
    </row>
    <row r="105" spans="2:8" ht="31.5" customHeight="1" x14ac:dyDescent="0.25">
      <c r="B105" s="327"/>
      <c r="C105" s="441" t="s">
        <v>279</v>
      </c>
      <c r="D105" s="442"/>
      <c r="E105" s="442"/>
      <c r="F105" s="443"/>
      <c r="G105" s="326"/>
    </row>
    <row r="106" spans="2:8" ht="20.100000000000001" customHeight="1" x14ac:dyDescent="0.25">
      <c r="B106" s="418" t="s">
        <v>143</v>
      </c>
      <c r="C106" s="418"/>
      <c r="D106" s="418"/>
      <c r="E106" s="419" t="s">
        <v>226</v>
      </c>
      <c r="F106" s="419" t="s">
        <v>125</v>
      </c>
      <c r="G106" s="335"/>
      <c r="H106" s="226"/>
    </row>
    <row r="107" spans="2:8" ht="57.75" customHeight="1" x14ac:dyDescent="0.25">
      <c r="B107" s="415">
        <v>236</v>
      </c>
      <c r="C107" s="432" t="s">
        <v>117</v>
      </c>
      <c r="D107" s="180" t="s">
        <v>271</v>
      </c>
      <c r="E107" s="321">
        <v>1E-3</v>
      </c>
      <c r="F107" s="321">
        <v>2E-3</v>
      </c>
      <c r="G107" s="430" t="s">
        <v>99</v>
      </c>
    </row>
    <row r="108" spans="2:8" ht="14.25" customHeight="1" x14ac:dyDescent="0.25">
      <c r="B108" s="415"/>
      <c r="C108" s="432"/>
      <c r="D108" s="178" t="s">
        <v>260</v>
      </c>
      <c r="E108" s="416">
        <v>2.5000000000000001E-3</v>
      </c>
      <c r="F108" s="417"/>
      <c r="G108" s="430"/>
    </row>
    <row r="109" spans="2:8" x14ac:dyDescent="0.25">
      <c r="B109" s="415"/>
      <c r="C109" s="432"/>
      <c r="D109" s="178" t="s">
        <v>259</v>
      </c>
      <c r="E109" s="321">
        <v>7.0000000000000001E-3</v>
      </c>
      <c r="F109" s="321">
        <v>1.4E-2</v>
      </c>
      <c r="G109" s="430"/>
    </row>
    <row r="110" spans="2:8" ht="20.100000000000001" customHeight="1" x14ac:dyDescent="0.25">
      <c r="B110" s="418" t="s">
        <v>144</v>
      </c>
      <c r="C110" s="418"/>
      <c r="D110" s="418"/>
      <c r="E110" s="419" t="s">
        <v>226</v>
      </c>
      <c r="F110" s="419" t="s">
        <v>125</v>
      </c>
      <c r="G110" s="335"/>
      <c r="H110" s="226"/>
    </row>
    <row r="111" spans="2:8" ht="55.5" customHeight="1" x14ac:dyDescent="0.25">
      <c r="B111" s="323">
        <v>236</v>
      </c>
      <c r="C111" s="324" t="s">
        <v>118</v>
      </c>
      <c r="D111" s="178" t="s">
        <v>272</v>
      </c>
      <c r="E111" s="321">
        <v>5.0000000000000001E-3</v>
      </c>
      <c r="F111" s="321">
        <v>0.01</v>
      </c>
      <c r="G111" s="325" t="s">
        <v>99</v>
      </c>
    </row>
    <row r="112" spans="2:8" ht="20.100000000000001" customHeight="1" x14ac:dyDescent="0.25">
      <c r="B112" s="418" t="s">
        <v>262</v>
      </c>
      <c r="C112" s="418"/>
      <c r="D112" s="418"/>
      <c r="E112" s="419" t="s">
        <v>226</v>
      </c>
      <c r="F112" s="419" t="s">
        <v>125</v>
      </c>
      <c r="G112" s="335"/>
      <c r="H112" s="226"/>
    </row>
    <row r="113" spans="1:29" x14ac:dyDescent="0.25">
      <c r="B113" s="215">
        <v>236</v>
      </c>
      <c r="C113" s="216" t="s">
        <v>261</v>
      </c>
      <c r="D113" s="178" t="s">
        <v>263</v>
      </c>
      <c r="E113" s="321">
        <v>0.01</v>
      </c>
      <c r="F113" s="321">
        <v>0.02</v>
      </c>
      <c r="G113" s="175" t="s">
        <v>99</v>
      </c>
    </row>
    <row r="114" spans="1:29" s="226" customFormat="1" x14ac:dyDescent="0.25">
      <c r="B114" s="230"/>
      <c r="C114" s="227"/>
      <c r="D114" s="181"/>
      <c r="E114" s="228"/>
      <c r="F114" s="228"/>
      <c r="G114" s="229"/>
    </row>
    <row r="115" spans="1:29" s="54" customFormat="1" ht="15.75" x14ac:dyDescent="0.25">
      <c r="A115" s="226"/>
      <c r="B115" s="336" t="s">
        <v>16</v>
      </c>
      <c r="C115" s="187"/>
      <c r="D115" s="182"/>
      <c r="E115" s="197"/>
      <c r="F115" s="197"/>
      <c r="G115" s="229"/>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row>
    <row r="116" spans="1:29" s="54" customFormat="1" ht="15" customHeight="1" x14ac:dyDescent="0.25">
      <c r="A116" s="226"/>
      <c r="B116" s="440" t="s">
        <v>17</v>
      </c>
      <c r="C116" s="440"/>
      <c r="D116" s="440"/>
      <c r="E116" s="198"/>
      <c r="F116" s="198"/>
      <c r="G116" s="229"/>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row>
    <row r="117" spans="1:29" s="54" customFormat="1" x14ac:dyDescent="0.25">
      <c r="A117" s="226"/>
      <c r="B117" s="187" t="s">
        <v>26</v>
      </c>
      <c r="C117" s="187"/>
      <c r="D117" s="182"/>
      <c r="E117" s="197"/>
      <c r="F117" s="197"/>
      <c r="G117" s="229"/>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row>
    <row r="118" spans="1:29" s="54" customFormat="1" x14ac:dyDescent="0.25">
      <c r="A118" s="226"/>
      <c r="B118" s="187" t="s">
        <v>18</v>
      </c>
      <c r="C118" s="187"/>
      <c r="D118" s="182"/>
      <c r="E118" s="197"/>
      <c r="F118" s="197"/>
      <c r="G118" s="229"/>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row>
    <row r="119" spans="1:29" s="54" customFormat="1" x14ac:dyDescent="0.25">
      <c r="A119" s="226"/>
      <c r="B119" s="450" t="s">
        <v>8</v>
      </c>
      <c r="C119" s="450"/>
      <c r="D119" s="182"/>
      <c r="E119" s="197"/>
      <c r="F119" s="197"/>
      <c r="G119" s="229"/>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row>
    <row r="120" spans="1:29" s="54" customFormat="1" x14ac:dyDescent="0.25">
      <c r="A120" s="226"/>
      <c r="B120" s="434" t="s">
        <v>127</v>
      </c>
      <c r="C120" s="434"/>
      <c r="D120" s="434"/>
      <c r="E120" s="434"/>
      <c r="F120" s="434"/>
      <c r="G120" s="434"/>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row>
    <row r="121" spans="1:29" s="54" customFormat="1" x14ac:dyDescent="0.25">
      <c r="A121" s="226"/>
      <c r="B121" s="187" t="s">
        <v>108</v>
      </c>
      <c r="C121" s="187"/>
      <c r="D121" s="182"/>
      <c r="E121" s="197"/>
      <c r="F121" s="197"/>
      <c r="G121" s="229"/>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row>
    <row r="122" spans="1:29" x14ac:dyDescent="0.25">
      <c r="B122" s="187"/>
      <c r="C122" s="187"/>
      <c r="D122" s="182"/>
      <c r="E122" s="197"/>
      <c r="F122" s="197"/>
    </row>
    <row r="123" spans="1:29" x14ac:dyDescent="0.25">
      <c r="B123" s="187"/>
      <c r="C123" s="187"/>
      <c r="D123" s="182"/>
      <c r="E123" s="197"/>
      <c r="F123" s="197"/>
    </row>
    <row r="124" spans="1:29" x14ac:dyDescent="0.25">
      <c r="B124" s="187"/>
      <c r="C124" s="187"/>
      <c r="D124" s="183"/>
      <c r="E124" s="197"/>
      <c r="F124" s="197"/>
    </row>
    <row r="125" spans="1:29" x14ac:dyDescent="0.25">
      <c r="B125" s="187"/>
      <c r="C125" s="187"/>
      <c r="D125" s="182"/>
      <c r="E125" s="197"/>
      <c r="F125" s="197"/>
    </row>
    <row r="126" spans="1:29" x14ac:dyDescent="0.25">
      <c r="B126" s="197"/>
      <c r="C126" s="187"/>
      <c r="D126" s="184"/>
      <c r="E126" s="197"/>
      <c r="F126" s="197"/>
    </row>
  </sheetData>
  <sheetProtection algorithmName="SHA-512" hashValue="kqJgKAkNz2WzXE+g4GDOMGx1BDH2865AbWL9xR6r9B8yKnvDQ5NeUghejAS96Ya+EleLvdc2cokS1FNgz5c3vw==" saltValue="IW7869r/1esWZXuDDEga1Q==" spinCount="100000" sheet="1" selectLockedCells="1"/>
  <mergeCells count="112">
    <mergeCell ref="G73:G76"/>
    <mergeCell ref="E78:F78"/>
    <mergeCell ref="E79:F79"/>
    <mergeCell ref="B78:B80"/>
    <mergeCell ref="E80:F80"/>
    <mergeCell ref="E81:F81"/>
    <mergeCell ref="B119:C119"/>
    <mergeCell ref="B27:B30"/>
    <mergeCell ref="C27:C30"/>
    <mergeCell ref="G27:G30"/>
    <mergeCell ref="B31:D31"/>
    <mergeCell ref="E31:F31"/>
    <mergeCell ref="E53:F53"/>
    <mergeCell ref="G53:G54"/>
    <mergeCell ref="D53:D54"/>
    <mergeCell ref="E73:F73"/>
    <mergeCell ref="E112:F112"/>
    <mergeCell ref="B92:D92"/>
    <mergeCell ref="E92:F92"/>
    <mergeCell ref="B96:D96"/>
    <mergeCell ref="E96:F96"/>
    <mergeCell ref="B98:D98"/>
    <mergeCell ref="E98:F98"/>
    <mergeCell ref="B86:D86"/>
    <mergeCell ref="B116:D116"/>
    <mergeCell ref="C40:C41"/>
    <mergeCell ref="C50:C60"/>
    <mergeCell ref="C61:C65"/>
    <mergeCell ref="E49:F49"/>
    <mergeCell ref="E72:F72"/>
    <mergeCell ref="E77:F77"/>
    <mergeCell ref="E75:F75"/>
    <mergeCell ref="B72:D72"/>
    <mergeCell ref="B77:D77"/>
    <mergeCell ref="B112:D112"/>
    <mergeCell ref="C105:F105"/>
    <mergeCell ref="E74:F74"/>
    <mergeCell ref="E76:F76"/>
    <mergeCell ref="E86:F86"/>
    <mergeCell ref="B89:D89"/>
    <mergeCell ref="E108:F108"/>
    <mergeCell ref="B101:D101"/>
    <mergeCell ref="E101:F101"/>
    <mergeCell ref="B106:D106"/>
    <mergeCell ref="B110:D110"/>
    <mergeCell ref="E110:F110"/>
    <mergeCell ref="E106:F106"/>
    <mergeCell ref="C44:C46"/>
    <mergeCell ref="C99:C100"/>
    <mergeCell ref="B99:B100"/>
    <mergeCell ref="C42:C43"/>
    <mergeCell ref="E97:F97"/>
    <mergeCell ref="B14:D14"/>
    <mergeCell ref="E16:F16"/>
    <mergeCell ref="E15:F15"/>
    <mergeCell ref="B49:D49"/>
    <mergeCell ref="E67:F67"/>
    <mergeCell ref="B50:B71"/>
    <mergeCell ref="B23:B26"/>
    <mergeCell ref="E35:F35"/>
    <mergeCell ref="B18:B21"/>
    <mergeCell ref="C18:C21"/>
    <mergeCell ref="C23:C26"/>
    <mergeCell ref="E22:F22"/>
    <mergeCell ref="G87:G88"/>
    <mergeCell ref="G61:G65"/>
    <mergeCell ref="E85:F85"/>
    <mergeCell ref="B73:B75"/>
    <mergeCell ref="B84:D84"/>
    <mergeCell ref="B120:G120"/>
    <mergeCell ref="B90:B91"/>
    <mergeCell ref="E37:F37"/>
    <mergeCell ref="E36:F36"/>
    <mergeCell ref="B32:B39"/>
    <mergeCell ref="B40:B47"/>
    <mergeCell ref="B107:B109"/>
    <mergeCell ref="C107:C109"/>
    <mergeCell ref="B102:B104"/>
    <mergeCell ref="E33:F33"/>
    <mergeCell ref="E43:F43"/>
    <mergeCell ref="G107:G109"/>
    <mergeCell ref="E89:F89"/>
    <mergeCell ref="E84:F84"/>
    <mergeCell ref="C66:C69"/>
    <mergeCell ref="B87:B88"/>
    <mergeCell ref="E40:F40"/>
    <mergeCell ref="E41:F41"/>
    <mergeCell ref="E42:F42"/>
    <mergeCell ref="B1:F1"/>
    <mergeCell ref="B2:F2"/>
    <mergeCell ref="B93:B95"/>
    <mergeCell ref="E45:F45"/>
    <mergeCell ref="B7:D7"/>
    <mergeCell ref="E7:F7"/>
    <mergeCell ref="B8:B13"/>
    <mergeCell ref="C8:C13"/>
    <mergeCell ref="G8:G10"/>
    <mergeCell ref="E82:F82"/>
    <mergeCell ref="E83:F83"/>
    <mergeCell ref="E6:F6"/>
    <mergeCell ref="B4:G4"/>
    <mergeCell ref="G18:G21"/>
    <mergeCell ref="G15:G16"/>
    <mergeCell ref="G23:G26"/>
    <mergeCell ref="D26:F26"/>
    <mergeCell ref="G90:G91"/>
    <mergeCell ref="G93:G95"/>
    <mergeCell ref="C93:C95"/>
    <mergeCell ref="E14:F14"/>
    <mergeCell ref="B17:D17"/>
    <mergeCell ref="E17:F17"/>
    <mergeCell ref="B22:D22"/>
  </mergeCells>
  <hyperlinks>
    <hyperlink ref="B119" r:id="rId1" xr:uid="{00000000-0004-0000-0200-000000000000}"/>
    <hyperlink ref="B120" r:id="rId2" xr:uid="{00000000-0004-0000-0200-000001000000}"/>
    <hyperlink ref="B4" r:id="rId3" xr:uid="{F0133DE2-7EE3-4D71-AB96-977F5386B0DC}"/>
  </hyperlinks>
  <printOptions horizontalCentered="1"/>
  <pageMargins left="0.36" right="0.18" top="0.5" bottom="0.25" header="0.2" footer="0.16"/>
  <pageSetup scale="54" orientation="portrait" r:id="rId4"/>
  <headerFooter>
    <oddFooter>&amp;C
&amp;R&amp;"-,Bold"&amp;12Page &amp;P/&amp;N</oddFooter>
  </headerFooter>
  <rowBreaks count="2" manualBreakCount="2">
    <brk id="48" min="1" max="6" man="1"/>
    <brk id="91" min="1" max="6"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SALARY TAX-2022-23</vt:lpstr>
      <vt:lpstr>INDIVIDUAL &amp; AOP I.TAX-2022-23</vt:lpstr>
      <vt:lpstr>RENT TAX CALCULATOR-2022-23</vt:lpstr>
      <vt:lpstr>SALARY TAX-2021-22</vt:lpstr>
      <vt:lpstr>SALARY TAX-2018-19</vt:lpstr>
      <vt:lpstr>Salary Tax Calculator-2017-18</vt:lpstr>
      <vt:lpstr>WH Tax Card-2022-23</vt:lpstr>
      <vt:lpstr>Sheet2</vt:lpstr>
      <vt:lpstr>Sheet3</vt:lpstr>
      <vt:lpstr>'INDIVIDUAL &amp; AOP I.TAX-2022-23'!Print_Area</vt:lpstr>
      <vt:lpstr>'RENT TAX CALCULATOR-2022-23'!Print_Area</vt:lpstr>
      <vt:lpstr>'Salary Tax Calculator-2017-18'!Print_Area</vt:lpstr>
      <vt:lpstr>'SALARY TAX-2018-19'!Print_Area</vt:lpstr>
      <vt:lpstr>'SALARY TAX-2021-22'!Print_Area</vt:lpstr>
      <vt:lpstr>'SALARY TAX-2022-23'!Print_Area</vt:lpstr>
      <vt:lpstr>'WH Tax Card-2022-23'!Print_Area</vt:lpstr>
      <vt:lpstr>'WH Tax Card-2022-23'!Print_Titles</vt:lpstr>
    </vt:vector>
  </TitlesOfParts>
  <Company>FinanTax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Irfan_Yousaf</dc:creator>
  <cp:lastModifiedBy>Irfan Yousaf</cp:lastModifiedBy>
  <cp:lastPrinted>2022-07-05T06:14:49Z</cp:lastPrinted>
  <dcterms:created xsi:type="dcterms:W3CDTF">2012-06-07T14:06:03Z</dcterms:created>
  <dcterms:modified xsi:type="dcterms:W3CDTF">2022-07-05T06:20:58Z</dcterms:modified>
</cp:coreProperties>
</file>